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vozabal" reservationPassword="0"/>
  <workbookPr/>
  <bookViews>
    <workbookView xWindow="240" yWindow="120" windowWidth="14940" windowHeight="9225" activeTab="0"/>
  </bookViews>
  <sheets>
    <sheet name="Rekapitulace" sheetId="1" r:id="rId1"/>
    <sheet name="SO 100" sheetId="2" r:id="rId2"/>
    <sheet name="SO 180" sheetId="3" r:id="rId3"/>
    <sheet name="SO 190" sheetId="4" r:id="rId4"/>
    <sheet name="SO 300" sheetId="5" r:id="rId5"/>
    <sheet name="VON" sheetId="6" r:id="rId6"/>
  </sheets>
  <definedNames/>
  <calcPr/>
  <webPublishing/>
</workbook>
</file>

<file path=xl/sharedStrings.xml><?xml version="1.0" encoding="utf-8"?>
<sst xmlns="http://schemas.openxmlformats.org/spreadsheetml/2006/main" count="1162" uniqueCount="396">
  <si>
    <t>Firma: Pontex, spol. s r.o.</t>
  </si>
  <si>
    <t>Rekapitulace ceny</t>
  </si>
  <si>
    <t>Stavba: 21-109-00 - II/335 – I. etapa, Mnichovice průtah</t>
  </si>
  <si>
    <t>Varianta: ZŘ - 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</si>
  <si>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</si>
  <si>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</si>
  <si>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</si>
  <si>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</si>
  <si>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</si>
  <si>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</si>
  <si>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</si>
  <si>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</si>
  <si>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</si>
  <si>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</si>
  <si>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</si>
  <si>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21-109-00</t>
  </si>
  <si>
    <t>II/335 – I. etapa, Mnichovice průtah</t>
  </si>
  <si>
    <t>O</t>
  </si>
  <si>
    <t>Rozpočet:</t>
  </si>
  <si>
    <t>0,00</t>
  </si>
  <si>
    <t>15,00</t>
  </si>
  <si>
    <t>21,00</t>
  </si>
  <si>
    <t>3</t>
  </si>
  <si>
    <t>2</t>
  </si>
  <si>
    <t>SO 100</t>
  </si>
  <si>
    <t>Rekonstrukce II/335 – I. etapa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</si>
  <si>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</si>
  <si>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</si>
  <si>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</si>
  <si>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</si>
  <si>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</si>
  <si>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</si>
  <si>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</si>
  <si>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</si>
  <si>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</si>
  <si>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</si>
  <si>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</si>
  <si>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</si>
  <si>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</si>
  <si>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</si>
  <si>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</si>
  <si>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</si>
  <si>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</si>
  <si>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</si>
  <si>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</si>
  <si>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</si>
  <si>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014102</t>
  </si>
  <si>
    <t>a</t>
  </si>
  <si>
    <t>POPLATKY ZA SKLÁDKU</t>
  </si>
  <si>
    <t>T</t>
  </si>
  <si>
    <t>PP</t>
  </si>
  <si>
    <t>zemina, kamenivo, nestmelené vrstvy</t>
  </si>
  <si>
    <t>VV</t>
  </si>
  <si>
    <t>dle pol. 11130: 475*0,1*1,8=85,500 [A] 
dle pol. 113328: 1030,25*2,1=2 163,525 [B] 
dle pol. 122738: 836,0*1,8=1 504,800 [C] 
dle pol. 123738: 1922,0*1,8=3 459,600 [D] 
dle pol. 129945: 630,0*0,04*2,0=50,400 [E] 
dle pol. 129957: 26*0,1*2,0=5,200 [F] 
dle pol. 132738: 72,2*1,8=129,960 [G] 
Celkem: A+B+C+D+E+F+G=7 398,985 [H]</t>
  </si>
  <si>
    <t>b</t>
  </si>
  <si>
    <t>beton, železobeton</t>
  </si>
  <si>
    <t>dle pol. 113188: 0,6*2,4=1,440 [A] 
dle pol. 966158: 15,0*2,4=36,000 [B] 
dle pol. 966168: 11,0*2,5=27,500 [C] 
Celkem: A+B+C=64,940 [D]</t>
  </si>
  <si>
    <t>014132</t>
  </si>
  <si>
    <t/>
  </si>
  <si>
    <t>POPLATKY ZA SKLÁDKU TYP S-NO (NEBEZPEČNÝ ODPAD)</t>
  </si>
  <si>
    <t>bouraná živice (směs)</t>
  </si>
  <si>
    <t>dle pol. 113338: 23,12*2,3=53,176 [A]</t>
  </si>
  <si>
    <t>014212</t>
  </si>
  <si>
    <t>POPLATKY ZA ZEMNÍK - ORNICE</t>
  </si>
  <si>
    <t>pořízení ornice / zeminy schopné zúrodnění dle dispozic zhotovitele</t>
  </si>
  <si>
    <t>dle pol. 18222: 498,8*0,15*1,8=134,676 [A] 
dle pol. 18232: 42,0*0,15*1,8=11,340 [B] 
Celkem: A+B=146,016 [C]</t>
  </si>
  <si>
    <t>Zemní práce</t>
  </si>
  <si>
    <t>11120</t>
  </si>
  <si>
    <t>ODSTRANĚNÍ KŘOVIN</t>
  </si>
  <si>
    <t>M2</t>
  </si>
  <si>
    <t>vč. likvidace dřevní hmoty dle dispozic zhotovitele</t>
  </si>
  <si>
    <t>11130</t>
  </si>
  <si>
    <t>SEJMUTÍ DRNU</t>
  </si>
  <si>
    <t>vč. odvozu a uložení na recyklační středisko / trvalou skládku dle dispozic zhotovitele 
předpoklad vrchní část stávajících zatravněných ploch (drn, degradovaná ornice nevhodná pro další použití). 
POZN.: Položka bude čerpána v rozsahu dle skutečnosti!</t>
  </si>
  <si>
    <t>Bourací práce a demolice 
Odhumusování v tloušťce minimálně 100mm: 475=475,000 [A]</t>
  </si>
  <si>
    <t>7</t>
  </si>
  <si>
    <t>113188</t>
  </si>
  <si>
    <t>ODSTRANĚNÍ KRYTU ZPEVNĚNÝCH PLOCH Z DLAŽDIC, ODVOZ DO 20KM</t>
  </si>
  <si>
    <t>M3</t>
  </si>
  <si>
    <t>vč. odvozu a uložení na recyklační středisko / trvalou skládku dle dispozic zhotovitele, vzdálenost uvedena orientačně</t>
  </si>
  <si>
    <t>Bourací práce a demolice 
Vybourání stávajících ploch z betonové dlažby, předpokládaná tloušťka dlažby 80 mm a lože 40 mm (sjezdy k nemovitostem): 5,0*0,12=0,600 [A]</t>
  </si>
  <si>
    <t>8</t>
  </si>
  <si>
    <t>113328</t>
  </si>
  <si>
    <t>ODSTRAN PODKL ZPEVNĚNÝCH PLOCH Z KAMENIVA NESTMEL, ODVOZ DO 20KM</t>
  </si>
  <si>
    <t>Bourací práce a demolice, z důvodu sanace podloží 
výměry digitálně odměřeny, konstrukce A dle vzorových příčných řezů 
Odstranění původních nestmelených podkladních vrstev vozovky průměrně v tl. 250 mm: 3828*0,25=957,000 [A] 
Ruční bourání původních nestmelených podkladních vrstev v šířce 0.5m podél obrub vozovky průměrně v tl. 250 mm: 289*0,25=72,250 [B] 
Bourací práce a demolice 
Odstranění stávajícího nestmeleného materiálu průměrně v tl. 200 mm (sjezdy k nemovitostem): 5*0,2=1,000 [C] 
Celkem: A+B+C=1 030,250 [D]</t>
  </si>
  <si>
    <t>113338</t>
  </si>
  <si>
    <t>ODSTRAN PODKL ZPEVNĚNÝCH PLOCH S ASFALT POJIVEM, ODVOZ DO 20KM</t>
  </si>
  <si>
    <t>vč. odvozu a uložení na trvalou skládku nebezpečného odpadu dle dispozic zhotovitele, vzdálenost uvedena orientačně 
POZN.: Směs vrstev (bourané okraje vozovky) v hodnotách PAU třídy až ZAS-T4.</t>
  </si>
  <si>
    <t>Bourací práce a demolice 
Ruční bourání asfaltových vrstev a penetračního makadamu v šířce 0,2m podél obrub do hloubky 200 mm: 115,6*0,2=23,120 [A]</t>
  </si>
  <si>
    <t>11372</t>
  </si>
  <si>
    <t>FRÉZOVÁNÍ ZPEVNĚNÝCH PLOCH ASFALTOVÝCH</t>
  </si>
  <si>
    <t>ZAS T1 / T2 
vč. odvozu a uskladnění dle dispozic zhotovitele 
POZN.: Povinný odkup frézované zhotovitelem! 
Materiál není odpadem!</t>
  </si>
  <si>
    <t>Bourací práce a demolice 
Frézování 2 asfaltových vrstev v celk. tl. 115 mm: 4001,4*0,115=460,161 [A] 
Frézování asfaltové obrusné vrstvy stávající vozovky do hloubky 50 mm: 98,7*0,05=4,935 [B] 
Celkem: A+B=465,096 [C]</t>
  </si>
  <si>
    <t>11</t>
  </si>
  <si>
    <t>ZAS T3 / T4 
vč. ponechání v místě stavby pro následné provedení Recyklace za studena na místě</t>
  </si>
  <si>
    <t>Bourací práce a demolice 
Frézování 2 asfaltových vrstev (ZAS T3 tl. 40mm + PM ZAS T4 tl. 45mm) v celk. tl. 85 mm: 4001,4*0,085=340,119 [A]</t>
  </si>
  <si>
    <t>12</t>
  </si>
  <si>
    <t>113764</t>
  </si>
  <si>
    <t>FRÉZOVÁNÍ DRÁŽKY PRŮŘEZU DO 400MM2 V ASFALTOVÉ VOZOVCE</t>
  </si>
  <si>
    <t>M</t>
  </si>
  <si>
    <t>příprava drážky pro zálivku, vč. vyčištění drážky a likvidace odpadu (rozměry min. 12/25 mm)</t>
  </si>
  <si>
    <t>Konstrukce zpevněných ploch 
Ošetření spár těsnící asfaltovou modifikovanou zálivkou za horka typu N2 dle ČSN EN 14188-1: 113,3=113,300 [A]</t>
  </si>
  <si>
    <t>13</t>
  </si>
  <si>
    <t>122738</t>
  </si>
  <si>
    <t>ODKOPÁVKY A PROKOPÁVKY OBECNÉ TŘ. I, ODVOZ DO 20KM</t>
  </si>
  <si>
    <t>vč. odvozu na recyklační středisko / trvalou skládku dle dispozic zhotovitele, vzdálenost uvedena orientačně</t>
  </si>
  <si>
    <t>Zemní práce 
Výměry zemních prací byly spočítány na základě digitálního modelu softwarem AutoCAD Civil 3D od společnosti Autodesk 
Výkop: 836=836,000 [A]</t>
  </si>
  <si>
    <t>14</t>
  </si>
  <si>
    <t>123738</t>
  </si>
  <si>
    <t>ODKOP PRO SPOD STAVBU SILNIC A ŽELEZNIC TŘ. I, ODVOZ DO 20KM</t>
  </si>
  <si>
    <t>vč. odvozu na recyklační středisko / trvalou skládku dle dispozic zhotovitele, vzdálenost uvedena orientačně 
POZN.: Položka bude čerpána po odsouhlasení objednatelem, na základě výsledků zatěžovacích zkoušek, v rozsahu dle pokynů geotechnického dozoru a se souhlasem TDI !</t>
  </si>
  <si>
    <t>Zemní práce 
Výkop pro provedení sanace aktivní zóny: 1922=1 922,000 [A]</t>
  </si>
  <si>
    <t>15</t>
  </si>
  <si>
    <t>125738</t>
  </si>
  <si>
    <t>VYKOPÁVKY ZE ZEMNÍKŮ A SKLÁDEK TŘ. I, ODVOZ DO 20KM</t>
  </si>
  <si>
    <t>vč. dopravy ornice / zeminy schopné zúrodnění dle dispozic zhotovitele, vzdálenost uvedena orientačně</t>
  </si>
  <si>
    <t>dle pol. 18222: 498,8*0,15=74,820 [A] 
dle pol. 18232: 42,0*0,15=6,300 [B] 
Celkem: A+B=81,120 [C]</t>
  </si>
  <si>
    <t>16</t>
  </si>
  <si>
    <t>129945</t>
  </si>
  <si>
    <t>ČIŠTĚNÍ POTRUBÍ DN DO 300MM</t>
  </si>
  <si>
    <t>vč. odvozu a uložení na recyklační středisko / trvalou skládku dle dispozic zhotovitele</t>
  </si>
  <si>
    <t>Odvodnění 
Pročištění stávající dešťové kanalizace: 630=630,000 [A]</t>
  </si>
  <si>
    <t>17</t>
  </si>
  <si>
    <t>129957</t>
  </si>
  <si>
    <t>ČIŠTĚNÍ POTRUBÍ DN DO 500MM</t>
  </si>
  <si>
    <t>Odvodnění 
Vyčištění zanesených propustků DN 500: 26=26,000 [A]</t>
  </si>
  <si>
    <t>18</t>
  </si>
  <si>
    <t>132738</t>
  </si>
  <si>
    <t>HLOUBENÍ RÝH ŠÍŘ DO 2M PAŽ I NEPAŽ TŘ. I, ODVOZ DO 20KM</t>
  </si>
  <si>
    <t>vč. odvozu na recyklační středisko / trvalou skládku dle dispozic zhotovitele, vzdálenost uvedena orientačně 
POZN.: Pažené výkopy</t>
  </si>
  <si>
    <t>Zemní práce 
Výkop pro uložení kanalizační přípojky DN 250: 72,2=72,200 [A]</t>
  </si>
  <si>
    <t>19</t>
  </si>
  <si>
    <t>17110</t>
  </si>
  <si>
    <t>ULOŽENÍ SYPANINY DO NÁSYPŮ SE ZHUTNĚNÍM</t>
  </si>
  <si>
    <t>ZAS T3 / T4 
vč. případného přesunu v místě stavby</t>
  </si>
  <si>
    <t>Konstrukce zpevněných ploch 
Uložení materiálu pro následné provedení Recyklace za studena na místě - dle pol. 11372.b: 340,119=340,119 [A]</t>
  </si>
  <si>
    <t>20</t>
  </si>
  <si>
    <t>17120</t>
  </si>
  <si>
    <t>ULOŽENÍ SYPANINY DO NÁSYPŮ A NA SKLÁDKY BEZ ZHUTNĚNÍ</t>
  </si>
  <si>
    <t>dle pol. 122738: 836,0=836,000 [A] 
dle pol. 123738: 1922,0=1 922,000 [B] 
dle pol. 132738: 72,2=72,200 [C] 
Celkem: A+B+C=2 830,200 [D]</t>
  </si>
  <si>
    <t>21</t>
  </si>
  <si>
    <t>17481</t>
  </si>
  <si>
    <t>ZÁSYP JAM A RÝH Z NAKUPOVANÝCH MATERIÁLŮ</t>
  </si>
  <si>
    <t>Zemní práce 
Výměry zemních prací byly spočítány na základě digitálního modelu softwarem AutoCAD Civil 3D od společnosti Autodesk 
Zásyp a zhutnění výkopu pro kanalizační přípojku novou zeminou: 42,0=42,000 [A]</t>
  </si>
  <si>
    <t>22</t>
  </si>
  <si>
    <t>17581</t>
  </si>
  <si>
    <t>OBSYP POTRUBÍ A OBJEKTŮ Z NAKUPOVANÝCH MATERIÁLŮ</t>
  </si>
  <si>
    <t>POZN.: Položka bude čerpána v rozsahu dle skutečnosti !</t>
  </si>
  <si>
    <t>Odvodnění 
Zásyp trouby propustku a kanalizační přípojky ze ŠP, hutnění po vrstvách tl. max. 0,30 m: 13,7=13,700 [A]</t>
  </si>
  <si>
    <t>23</t>
  </si>
  <si>
    <t>18110</t>
  </si>
  <si>
    <t>ÚPRAVA PLÁNĚ SE ZHUTNĚNÍM V HORNINĚ TŘ. I</t>
  </si>
  <si>
    <t>dle pol. 56336: 5746,7+4,3=5 751,000 [A]</t>
  </si>
  <si>
    <t>24</t>
  </si>
  <si>
    <t>18130</t>
  </si>
  <si>
    <t>ÚPRAVA PLÁNĚ BEZ ZHUTNĚNÍ</t>
  </si>
  <si>
    <t>dle pol. 18222: 498,8=498,800 [A] 
dle pol. 18232: 42,0=42,000 [B] 
Celkem: A+B=540,800 [C]</t>
  </si>
  <si>
    <t>25</t>
  </si>
  <si>
    <t>18222</t>
  </si>
  <si>
    <t>ROZPROSTŘENÍ ORNICE VE SVAHU V TL DO 0,15M</t>
  </si>
  <si>
    <t>přev. svah</t>
  </si>
  <si>
    <t>Zemní práce 
Ohumusování v tl. 150 mm ve svahu o sklonu max 1:1,5: 498,8 =498,800 [A]</t>
  </si>
  <si>
    <t>26</t>
  </si>
  <si>
    <t>18232</t>
  </si>
  <si>
    <t>ROZPROSTŘENÍ ORNICE V ROVINĚ V TL DO 0,15M</t>
  </si>
  <si>
    <t>Zemní práce 
Ohumusování v tl. 150 mm v rovině: 42,0 =42,000 [A]</t>
  </si>
  <si>
    <t>27</t>
  </si>
  <si>
    <t>18242</t>
  </si>
  <si>
    <t>ZALOŽENÍ TRÁVNÍKU HYDROOSEVEM NA ORNICI</t>
  </si>
  <si>
    <t>příp. ruční osev</t>
  </si>
  <si>
    <t>Základy</t>
  </si>
  <si>
    <t>28</t>
  </si>
  <si>
    <t>21452</t>
  </si>
  <si>
    <t>SANAČNÍ VRSTVY Z KAMENIVA DRCENÉHO</t>
  </si>
  <si>
    <t>vč. přehutnění parapláně 
POZN.: Položka bude čerpána po odsouhlasení objednatelem, na základě výsledků zatěžovacích zkoušek, v rozsahu dle pokynů geotechnického dozoru a se souhlasem TDI !</t>
  </si>
  <si>
    <t>Konstrukce zpevněných ploch 
Sanace zemní pláně štěrkodrtí ŠDA 0/63 v předpokládané tl. 400 mm (hutnění po vrstvách max. 0,25 m): 1909=1 909,000 [A]</t>
  </si>
  <si>
    <t>29</t>
  </si>
  <si>
    <t>21461</t>
  </si>
  <si>
    <t>SEPARAČNÍ GEOTEXTILIE</t>
  </si>
  <si>
    <t>šířka 3 m dle TP 97, pevnost proti protlačení CBR &gt; 3 kN, odolnost proti proražení  &lt; 10 mm, tažnost &gt; 50% 
POZN.: Položka bude čerpána po odsouhlasení objednatelem, na základě výsledků zatěžovacích zkoušek, v rozsahu dle pokynů geotechnického dozoru a se souhlasem TDI !</t>
  </si>
  <si>
    <t>Konstrukce zpevněných ploch 
Separační netkaná geotextílie pro uložení na parapláň při provádění sanace zemní pláně: 4508=4 508,000 [A]</t>
  </si>
  <si>
    <t>Vodorovné konstrukce</t>
  </si>
  <si>
    <t>30</t>
  </si>
  <si>
    <t>45157</t>
  </si>
  <si>
    <t>PODKLADNÍ A VÝPLŇOVÉ VRSTVY Z KAMENIVA TĚŽENÉHO</t>
  </si>
  <si>
    <t>Odvodnění 
Štěrkopískový podsyp ŠP - 
- tl. min. 150 mm pod plastovou troubu propustku a kanalizační přípojku: 3,4=3,400 [A] 
- tl. 100 mm pod odláždění z LK: 21,0*0,1=2,100 [B] 
Celkem: A+B=5,500 [C]</t>
  </si>
  <si>
    <t>Komunikace</t>
  </si>
  <si>
    <t>31</t>
  </si>
  <si>
    <t>56333</t>
  </si>
  <si>
    <t>VOZOVKOVÉ VRSTVY ZE ŠTĚRKODRTI TL. DO 150MM</t>
  </si>
  <si>
    <t>ŠDA 0/63 celk. tl. 300mm (2x 150mm), s odpočtem části plochy s provedením RSCA v jedné vrstvě tl. 150mm 
(jednotl. na vrstvě Edef,2 = min. 100 MPa + Edef,2 = min. 70 MPa) 
POZN.: Výměra včetně přesahu pod krajnicí, zohledněn je skutečný tvar dle řezu A.</t>
  </si>
  <si>
    <t>Konstrukce zpevněných ploch 
Podklad nové vozovky - 
- spodní vrtsva: 5746,7 =5 746,700 [A] 
- vrchní vrstva (odpočet dle pol. 11372.b s převodem na vrstvu tl. 150mm): 5746,7 - (340,119 / 0,15) =3 479,240 [B] 
Podklad dlažby: 2*4,3=8,600 [C] 
Celkem: A+B+C=9 234,540 [D]</t>
  </si>
  <si>
    <t>32</t>
  </si>
  <si>
    <t>567534</t>
  </si>
  <si>
    <t>VRST PRO OBNOVU A OPR RECYK ZA STUD CEM A ASF EM TL DO 150MM</t>
  </si>
  <si>
    <t>RS 0/32 CA dle TP 208 ; tl. 150 mm 
Zahrnuje reprofilace do požadovaných sklonových poměrů a přehutnění vrstvy, dávkování asfaltové emulze (předp.) 3% v množství zbytkového asfaltu a dávkování cementu (předp.) 4% dle TP 208. 
POZN.: Množství pojiva (navýšení objemu) není zohledněno ve výměře plochy, zrecyklován bude veškerý vyfrézovaný materiál ZAS T3/T4 !</t>
  </si>
  <si>
    <t>Konstrukce zpevněných ploch 
Podklad nové vozovky - vrchní vrstva (recyklace materiálu dle pol. 11372.b s převodem na vrstvu tl. 150mm): 340,119 / 0,15 =2 267,460 [A]</t>
  </si>
  <si>
    <t>33</t>
  </si>
  <si>
    <t>56963</t>
  </si>
  <si>
    <t>ZPEVNĚNÍ KRAJNIC Z RECYKLOVANÉHO MATERIÁLU TL DO 150MM</t>
  </si>
  <si>
    <t>vč. zhutnění podkladu 
POZN.: V případě získání vhodné frakce předpoklad využití vyfrézované směsi ZAS T1/T2 z bourání vozovky.</t>
  </si>
  <si>
    <t>Konstrukce nezpevněných ploch 
Zhutněná vrstva asfaltového recyklátu frakce 0-32: 143,9=143,900 [A]</t>
  </si>
  <si>
    <t>34</t>
  </si>
  <si>
    <t>572123</t>
  </si>
  <si>
    <t>INFILTRAČNÍ POSTŘIK Z EMULZE DO 1,0KG/M2</t>
  </si>
  <si>
    <t>PI C v množství zbytkového asfaltu 1,00 kg/m2 
POZN.: Výměra včetně přesahu pod krajnicí, dle řezu A.</t>
  </si>
  <si>
    <t>Konstrukce zpevněných ploch 
Nová vozovka: 4116,0 =4 116,000 [A]</t>
  </si>
  <si>
    <t>35</t>
  </si>
  <si>
    <t>572213</t>
  </si>
  <si>
    <t>SPOJOVACÍ POSTŘIK Z EMULZE DO 0,5KG/M2</t>
  </si>
  <si>
    <t>PS C v množství zbytkového asfaltu 0,50 kg/m2 
POZN.: Výměra včetně přesahu pod krajnicí, dle řezu A.</t>
  </si>
  <si>
    <t>Konstrukce zpevněných ploch 
Nová vozovka: 4116,0=4 116,000 [A] 
Nová vozovka + navazují části v odbočeních: 4213,7 =4 213,700 [B] 
Celkem: A+B=8 329,700 [C]</t>
  </si>
  <si>
    <t>36</t>
  </si>
  <si>
    <t>574A44</t>
  </si>
  <si>
    <t>ASFALTOVÝ BETON PRO OBRUSNÉ VRSTVY ACO 11+, 11S TL. 50MM</t>
  </si>
  <si>
    <t>ACO 11+ 50/70 ; tl. 50mm</t>
  </si>
  <si>
    <t>Konstrukce zpevněných ploch 
Nová vozovka + navazují části v odbočeních: 4213,7=4 213,700 [A]</t>
  </si>
  <si>
    <t>37</t>
  </si>
  <si>
    <t>574C56</t>
  </si>
  <si>
    <t>ASFALTOVÝ BETON PRO LOŽNÍ VRSTVY ACL 16+, 16S TL. 60MM</t>
  </si>
  <si>
    <t>ACL 16+ 50/70 ; tl. 60mm 
POZN.: Výměra včetně přesahu pod krajnicí, dle řezu A.</t>
  </si>
  <si>
    <t>Konstrukce zpevněných ploch 
Nová vozovka: 4116,0=4 116,000 [A]</t>
  </si>
  <si>
    <t>38</t>
  </si>
  <si>
    <t>574E46</t>
  </si>
  <si>
    <t>ASFALTOVÝ BETON PRO PODKLADNÍ VRSTVY ACP 16+, 16S TL. 50MM</t>
  </si>
  <si>
    <t>ACP 16+ 50/70 ; tl. 50mm 
POZN.: Výměra včetně přesahu pod krajnicí, dle řezu A.</t>
  </si>
  <si>
    <t>39</t>
  </si>
  <si>
    <t>582611</t>
  </si>
  <si>
    <t>KRYTY Z BETON DLAŽDIC SE ZÁMKEM ŠEDÝCH TL 60MM DO LOŽE Z KAM</t>
  </si>
  <si>
    <t>Dlažba zámková / skladebná (dle stávající) přírodní DL tl. 60mm ; lože z drceného kameniva fr. 4/8 L tl. 40mm</t>
  </si>
  <si>
    <t>Konstrukce zpevněných ploch 
Předláždění stávajícího chodníku poškozenho stavbou - doplnění / výměna dlažby - odhad 20%: 315*0,2=63,000 [A]</t>
  </si>
  <si>
    <t>40</t>
  </si>
  <si>
    <t>582612</t>
  </si>
  <si>
    <t>KRYTY Z BETON DLAŽDIC SE ZÁMKEM ŠEDÝCH TL 80MM DO LOŽE Z KAM</t>
  </si>
  <si>
    <t>Dlažba zámková / skladebná (dle stávající) přírodní DL tl. 80mm ; lože z drceného kameniva fr. 4/8 L tl. 40mm (Edef,2 = min. 100 MPa)</t>
  </si>
  <si>
    <t>Konstrukce zpevněných ploch 
Dlažba betonová DL   tl. 80 mm: 4,3=4,300 [A]</t>
  </si>
  <si>
    <t>41</t>
  </si>
  <si>
    <t>587205</t>
  </si>
  <si>
    <t>PŘEDLÁŽDĚNÍ KRYTU Z BETONOVÝCH DLAŽDIC</t>
  </si>
  <si>
    <t>POZN.: Položka bude čerpána pouze v rozsahu dle pokynů TDI !</t>
  </si>
  <si>
    <t>Konstrukce zpevněných ploch 
Předláždění stávajícího chodníku poškozenho stavbou - obnova dlažby: 315=315,000 [A]</t>
  </si>
  <si>
    <t>Potrubí</t>
  </si>
  <si>
    <t>42</t>
  </si>
  <si>
    <t>87444</t>
  </si>
  <si>
    <t>POTRUBÍ Z TRUB PLASTOVÝCH ODPADNÍCH DN DO 250MM</t>
  </si>
  <si>
    <t>Trouba žebrovaná z materiálu PP, nebo PE-HD, kruhové pevnosti SN8, DN 250 
včetně seříznutí 5x</t>
  </si>
  <si>
    <t>Odvodnění 
Kanalizační přípojka: 24,2=24,200 [A]</t>
  </si>
  <si>
    <t>43</t>
  </si>
  <si>
    <t>89712.R</t>
  </si>
  <si>
    <t>VPUSŤ KANALIZAČNÍ ULIČNÍ KOMPLETNÍ Z BETONOVÝCH DÍLCŮ - OBNOVA</t>
  </si>
  <si>
    <t>KUS</t>
  </si>
  <si>
    <t>vč. příp. odstranění poškozené části</t>
  </si>
  <si>
    <t>Odvodnění 
Obnova uličních vpustí - rekonstrukce poškozených stavbou: 2=2,000 [A]</t>
  </si>
  <si>
    <t>44</t>
  </si>
  <si>
    <t>89722</t>
  </si>
  <si>
    <t>VPUSŤ KANALIZAČNÍ HORSKÁ KOMPLETNÍ Z BETON DÍLCŮ</t>
  </si>
  <si>
    <t>Odvodnění 
Prefabrikovaná horská vpust s mříží: 1=1,000 [A]</t>
  </si>
  <si>
    <t>45</t>
  </si>
  <si>
    <t>89921</t>
  </si>
  <si>
    <t>VÝŠKOVÁ ÚPRAVA POKLOPŮ</t>
  </si>
  <si>
    <t>příp. ostatních znaků inženýrských sítí 
POZN.: Položka bude čerpána v rozsahu dle skutečnosti !</t>
  </si>
  <si>
    <t>46</t>
  </si>
  <si>
    <t>899901</t>
  </si>
  <si>
    <t>PŘEPOJENÍ PŘÍPOJEK</t>
  </si>
  <si>
    <t>Odvodnění 
Zaústění - 
- trubního propustku z plastové trouby (DN 500) do horské vpusti: 1=1,000 [A] 
- kanalizační přípojky z plastové trouby (DN 250) do horské vpusti: 1=1,000 [B] 
- kanalizační přípojky z plastové trouby (DN 250) do trouby kanalizační stoky, vrtání otvoru: 1=1,000 [C] 
Celkem: A+B+C=3,000 [D]</t>
  </si>
  <si>
    <t>Ostatní konstrukce a práce</t>
  </si>
  <si>
    <t>47</t>
  </si>
  <si>
    <t>917224</t>
  </si>
  <si>
    <t>SILNIČNÍ A CHODNÍKOVÉ OBRUBY Z BETONOVÝCH OBRUBNÍKŮ ŠÍŘ 150MM</t>
  </si>
  <si>
    <t>Konstrukce zpevněných ploch 
Betonové obruby silniční 150/250 do betonového lože - doplnění / výměna obrub - odhad 20%: 145,2*0,2=29,040 [A]</t>
  </si>
  <si>
    <t>48</t>
  </si>
  <si>
    <t>91781</t>
  </si>
  <si>
    <t>VÝŠKOVÁ ÚPRAVA OBRUBNÍKŮ BETONOVÝCH</t>
  </si>
  <si>
    <t>Konstrukce zpevněných ploch 
Betonové obruby silniční 150/250 do betonového lože - obnova obrub: 145,2=145,200 [A]</t>
  </si>
  <si>
    <t>49</t>
  </si>
  <si>
    <t>9183C3</t>
  </si>
  <si>
    <t>PROPUSTY Z TRUB DN 500MM PLASTOVÝCH</t>
  </si>
  <si>
    <t>Trouba žebrovaná z materiálu PP, nebo PE-HD, kruhové pevnosti SN8, DN 500 
včetně seříznutí 1x</t>
  </si>
  <si>
    <t>Odvodnění 
Prodloužení stávajících propůstků: 2,1=2,100 [A]</t>
  </si>
  <si>
    <t>50</t>
  </si>
  <si>
    <t>919111</t>
  </si>
  <si>
    <t>ŘEZÁNÍ ASFALTOVÉHO KRYTU VOZOVEK TL DO 50MM</t>
  </si>
  <si>
    <t>zaříznutí hrany stávajícího asfaltu pro dobalení nové obrusné vrstvy</t>
  </si>
  <si>
    <t>Konstrukce zpevněných ploch 
Zaříznutí spáry asfaltových vrstev vozovek v tl. max 50 mm: 113,3=113,300 [A]</t>
  </si>
  <si>
    <t>51</t>
  </si>
  <si>
    <t>931324</t>
  </si>
  <si>
    <t>TĚSNĚNÍ DILATAČ SPAR ASF ZÁLIVKOU MODIFIK PRŮŘ DO 400MM2</t>
  </si>
  <si>
    <t>zálivka spáry za horka typu N2 vč. provedení adhezního nátěru ploch před aplikací zálivky (rozměry min. 12/25 mm)</t>
  </si>
  <si>
    <t>52</t>
  </si>
  <si>
    <t>935212</t>
  </si>
  <si>
    <t>PŘÍKOPOVÉ ŽLABY Z BETON TVÁRNIC ŠÍŘ DO 600MM DO BETONU TL 100MM</t>
  </si>
  <si>
    <t>Odvodnění 
Betonová příkopová tvárnice (C25/30-XF4) orientační rozměry 600x330 mm, tl. 80 mm uložená do betonového lože C20/25 nXF3 tl.100 mm: 193,2=193,200 [A]</t>
  </si>
  <si>
    <t>53</t>
  </si>
  <si>
    <t>935832</t>
  </si>
  <si>
    <t>ŽLABY A RIGOLY DLÁŽDĚNÉ Z LOMOVÉHO KAMENE TL DO 250MMM DO BETONU TL 100MM</t>
  </si>
  <si>
    <t>dl. 200mm, lože 150mm - celková tl. konstrukce mimo ŠP = 350mm</t>
  </si>
  <si>
    <t>Odvodnění 
Obložení příkopu a svahu, vyústění betonového žlabu před horskou vpustí obkl. lomovým kamenem v tl. 200 mm v betonovém loži C20/25 XF3 tl. 150 mm, vyspárování cementovou maltou MC25-XF4: 21,0=21,000 [A]</t>
  </si>
  <si>
    <t>54</t>
  </si>
  <si>
    <t>966158</t>
  </si>
  <si>
    <t>BOURÁNÍ KONSTRUKCÍ Z PROST BETONU S ODVOZEM DO 20KM</t>
  </si>
  <si>
    <t>vč. odvozu a uložení na recyklační středisko / trvalou skládku dle dispozic zhotovitele, vzdálenost uvedena orientačně 
POZN.: Položka bude čerpána v rozsahu dle skutečnosti!</t>
  </si>
  <si>
    <t>Zemní a bourací práce 
Vybourání skrytých beton. konstrukcí 
odhad 15,0=15,000 [A]</t>
  </si>
  <si>
    <t>55</t>
  </si>
  <si>
    <t>966168</t>
  </si>
  <si>
    <t>BOURÁNÍ KONSTRUKCÍ ZE ŽELEZOBETONU S ODVOZEM DO 20KM</t>
  </si>
  <si>
    <t>Zemní a bourací práce 
Vybourání skrytých železobeton. konstrukcí 
odhad 11,0=11,000 [A]</t>
  </si>
  <si>
    <t>SO 180</t>
  </si>
  <si>
    <t>Dopravně inženýrská opatření (DIO), část SO 100</t>
  </si>
  <si>
    <t>02710</t>
  </si>
  <si>
    <t>POMOC PRÁCE ZŘÍZ NEBO ZAJIŠŤ OBJÍŽĎKY A PŘÍSTUP CESTY</t>
  </si>
  <si>
    <t>KPL</t>
  </si>
  <si>
    <t>Vyznačení objízdné trasy 
položka zahrnuje  
- osazení značení dle TP66 a případné řízení provozu proškolenými pracovníky  
- montáž, pronájem a demontáž DIO  
- zakrytí nebo úpravu stávajícího DZ v rozporu s DIO 
Předpokládané počty osazeného DZ: IS11a 4x, IS11b 10x, IS11c 10x, IP10b + E3a 4x 
Předpokládaná doba osazení 6 měsíců</t>
  </si>
  <si>
    <t>Úplná uzavírka při realizaci SO 100, SO 300  
položka zahrnuje  
- osazení značení dle TP66 schéma B/15 nebo C/10b  
- montáž, pronájem a demontáž DIO  
- zakrytí nebo úpravu stávajícího DZ v rozporu s DIO 
Předpokládané počty osazeného DZ: IP10a 2x, B1 + E3a 2x, B1 + Z2 + 5 výstražných světel typu 1 2x, Z4 10x, C2a/b/c 6x 
Předpokládaná doba osazení 1,5 měsíce</t>
  </si>
  <si>
    <t>02720</t>
  </si>
  <si>
    <t>POMOC PRÁCE ZŘÍZ NEBO ZAJIŠŤ REGULACI A OCHRANU DOPRAVY</t>
  </si>
  <si>
    <t>Projednání dočasného zrušení autobusových zastávek bez náhrady s provozovateli hromadné dopravy, 2 zastávky "Kunice" a "Kunice, U Dálnice" obousměrně</t>
  </si>
  <si>
    <t>02940</t>
  </si>
  <si>
    <t>OSTATNÍ POŽADAVKY - VYPRACOVÁNÍ DOKUMENTACE</t>
  </si>
  <si>
    <t>Vypracování, projednání a zajištění povolení DIO s DOSS, zajištění DIR</t>
  </si>
  <si>
    <t>SO 190</t>
  </si>
  <si>
    <t>Stálé dopravní značení, část SO 100</t>
  </si>
  <si>
    <t>91228</t>
  </si>
  <si>
    <t>SMĚROVÉ SLOUPKY Z PLAST HMOT VČETNĚ ODRAZNÉHO PÁSKU</t>
  </si>
  <si>
    <t>Navrhované SDZ 
Nové SDZ - Směrový sloupek Z11c/d včetně odrazového pásku: 4=4,000 [A]</t>
  </si>
  <si>
    <t>91297</t>
  </si>
  <si>
    <t>DOPRAVNÍ ZRCADLO</t>
  </si>
  <si>
    <t>Navrhované SDZ 
Nové SDZ na stáv. sloupek - 
- dopravní zrcadlo: 1=1,000 [A]</t>
  </si>
  <si>
    <t>914131</t>
  </si>
  <si>
    <t>DOPRAVNÍ ZNAČKY ZÁKLADNÍ VELIKOSTI OCELOVÉ FÓLIE TŘ 2 - DODÁVKA A MONTÁŽ</t>
  </si>
  <si>
    <t>Navrhované SDZ 
Nové SDZ na stáv. sloupek - 
- P3: 7=7,000 [A] 
- P6: 1=1,000 [B] 
- IS3a+IS24a+IS1b+IS3b: 4=4,000 [C] 
Celkem: A+B+C=12,000 [D]</t>
  </si>
  <si>
    <t>914133</t>
  </si>
  <si>
    <t>DOPRAVNÍ ZNAČKY ZÁKLADNÍ VELIKOSTI OCELOVÉ FÓLIE TŘ 2 - DEMONTÁŽ</t>
  </si>
  <si>
    <t>Povinný odkup kovového materiálu zhotovitelem! Ostatní vč. likvidace.</t>
  </si>
  <si>
    <t>Rušené SDZ 
Demontáž samostatného SDZ bez sloupku - 
- dopravního zrcadla:  
- P6: 1=1,000 [A] 
- P3: 1=1,000 [B] 
- IS3a: 1=1,000 [C] 
- IS24a: 1=1,000 [D] 
- IS1b: 1=1,000 [E] 
- IS3b: 1=1,000 [F] 
Celkem: A+B+C+D+E+F=6,000 [G]</t>
  </si>
  <si>
    <t>914913</t>
  </si>
  <si>
    <t>SLOUPKY A STOJKY DZ Z OCEL TRUBEK ZABETON DEMONTÁŽ</t>
  </si>
  <si>
    <t>Rušené SDZ 
Demontáž SDZ vč. sloupku - 
- A22 + E13 (na jednom sl.): 1=1,000 [A]</t>
  </si>
  <si>
    <t>915111</t>
  </si>
  <si>
    <t>VODOROVNÉ DOPRAVNÍ ZNAČENÍ BARVOU HLADKÉ - DODÁVKA A POKLÁDKA</t>
  </si>
  <si>
    <t>Vodorovné dopravní značení jednosložkovou rozpouštědlovou barvou s obsahem sušiny min, 75% hladké, bílá barva, 1. fáze VDZ, retroreflexivní - dodávka a pokládka, včetně předznačení (vč. příp. vyznačení operativního místa pro realizaci VDZ za provozu, dle TP66)</t>
  </si>
  <si>
    <t>Navrhované VDZ 
celkem: 173,5=173,500 [A]</t>
  </si>
  <si>
    <t>915211</t>
  </si>
  <si>
    <t>VODOROVNÉ DOPRAVNÍ ZNAČENÍ PLASTEM HLADKÉ - DODÁVKA A POKLÁDKA</t>
  </si>
  <si>
    <t>Vodorovné dopravní značení plastem hladké retroreflexivní,  bílá barva, dvousložkový plast, typ II dle TP 70 pro zajištění odtoku vody a viditelnosti za deště, 2. fáze VDZ - dodávka a pokládka (vč. vyznačení operativního místa pro realizaci VDZ za provozu, dle TP66) 
Vodící pás místa pro přecházení, V11a</t>
  </si>
  <si>
    <t>Navrhované VDZ 
celkem hladký plast: 12,0=12,000 [A]</t>
  </si>
  <si>
    <t>915221</t>
  </si>
  <si>
    <t>VODOR DOPRAV ZNAČ PLASTEM STRUKTURÁLNÍ NEHLUČNÉ - DOD A POKLÁDKA</t>
  </si>
  <si>
    <t>Vodorovné dopravní značení plastem strukturální nebo profilované, nehlučné, retroreflexivní,  bílá barva, dvousložkový plast, typ II dle TP 70 pro zajištění odtoku vody a viditelnosti za deště, s parametry obdobnými typům Spotflex, Spotflex Silent, Trilaplast strukturální apod, 2. fáze VDZ - dodávka a pokládka (vč. vyznačení operativního místa pro realizaci VDZ za provozu, dle TP66) 
V4, V1a, V2b</t>
  </si>
  <si>
    <t>Navrhované VDZ 
celkem strukturální plast: 161,5=161,500 [A]</t>
  </si>
  <si>
    <t>93818</t>
  </si>
  <si>
    <t>OČIŠTĚNÍ ASFALT VOZOVEK ZAMETENÍM</t>
  </si>
  <si>
    <t>vč. likvidace odpadu</t>
  </si>
  <si>
    <t>Navrhované VDZ 
Zametení před provedením 2. fáze VDZ (plošně): 3920=3 920,000 [A]</t>
  </si>
  <si>
    <t>SO 300</t>
  </si>
  <si>
    <t>Úprava vodovodu v ul. Ondřejovská</t>
  </si>
  <si>
    <t>02730</t>
  </si>
  <si>
    <t>POMOC PRÁCE ZŘÍZ NEBO ZAJIŠŤ OCHRANU INŽENÝRSKÝCH SÍTÍ</t>
  </si>
  <si>
    <t>Provedení SO 300 dle přiložené dokumentace a soupisu prací 
Ocenění dle přílohy "SO 300_příloha_SP.xlsx" - celková cena bez DPH z listu Rekapitulace (řádek 26) 
Položka bude čerpána 1x měsíčně dle dílčí fakturace SO.</t>
  </si>
  <si>
    <t>VON</t>
  </si>
  <si>
    <t>Vedleší a ostatní náklady, část SO 100</t>
  </si>
  <si>
    <t>02620</t>
  </si>
  <si>
    <t>ZKOUŠENÍ KONSTRUKCÍ A PRACÍ NEZÁVISLOU ZKUŠEBNOU</t>
  </si>
  <si>
    <t>Zatěžovací zkjoušky pláně (vozovka, přeložka vody), celk. 9 ks - čerpáno v rozsahu dle pokynů geotechnického dozoru a se souhlasem TDI !</t>
  </si>
  <si>
    <t>PR</t>
  </si>
  <si>
    <t>Oprava objízdných tras po ukončení rekonstrukce. 
PR - preliminář stavby - uchazeč je povinen ocenit položky částkou 2.000.000,- Kč bez DPH ! 
POZN.: Položka bude čerpána pouze se souhlasem a v rozsahu dle požadavku objednatele a TDI. Kalkulace rozpočtu „oprav objízdných tras“ bude v maximální možné míře vycházet z nabídkového rozpočtu.</t>
  </si>
  <si>
    <t>Vytýčení veškerých inženýrských sítí a jejich ochrana během výstavby - náklady správců sítí včetně zemních prací a ostatních přípomocí zhotovitele</t>
  </si>
  <si>
    <t>02811</t>
  </si>
  <si>
    <t>PRŮZKUMNÉ PRÁCE GEOTECHNICKÉ NA POVRCHU</t>
  </si>
  <si>
    <t>vč. účasti geotechnika na stavbě</t>
  </si>
  <si>
    <t>029111</t>
  </si>
  <si>
    <t>OSTATNÍ POŽADAVKY - GEODETICKÉ ZAMĚŘENÍ - DÉLKOVÉ</t>
  </si>
  <si>
    <t>HM</t>
  </si>
  <si>
    <t>Geodetické zaměření skutečného provedení stavby</t>
  </si>
  <si>
    <t>02943</t>
  </si>
  <si>
    <t>OSTATNÍ POŽADAVKY - VYPRACOVÁNÍ RDS</t>
  </si>
  <si>
    <t>02944</t>
  </si>
  <si>
    <t>OSTAT POŽADAVKY - DOKUMENTACE SKUTEČ PROVEDENÍ V DIGIT FORMĚ</t>
  </si>
  <si>
    <t>vč. příp. tištěné formy, dle požadavku objednatele / dle SOD</t>
  </si>
  <si>
    <t>02945</t>
  </si>
  <si>
    <t>OSTAT POŽADAVKY - GEOMETRICKÝ PLÁN</t>
  </si>
  <si>
    <t>02946</t>
  </si>
  <si>
    <t>OSTAT POŽADAVKY - FOTODOKUMENTACE</t>
  </si>
  <si>
    <t>zdokumentování průběhu stavby + výsledek</t>
  </si>
  <si>
    <t>02950</t>
  </si>
  <si>
    <t>OSTATNÍ POŽADAVKY - POSUDKY, KONTROLY, REVIZNÍ ZPRÁVY</t>
  </si>
  <si>
    <t>Pasportizace přilehlých objektů a konstrukcí před a po realizaci, vč. vyhodnocení</t>
  </si>
  <si>
    <t>02960</t>
  </si>
  <si>
    <t>OSTATNÍ POŽADAVKY - ODBORNÝ DOZOR</t>
  </si>
  <si>
    <t>Archeologický dohled 
bude čerpáno dle požadavku a se souhlasem TDI nebo investora. 
PR - preliminář stavby - uchazeč je povinen ocenit položku částkou 15.000,- Kč bez DPH !</t>
  </si>
  <si>
    <t>02991</t>
  </si>
  <si>
    <t>OSTATNÍ POŽADAVKY - INFORMAČNÍ TABULE</t>
  </si>
  <si>
    <t>DOČASNÁ PUBLICITA - Označení stavby 
Zřízení a vystavení v místě realizace projektu na viditelném místě dočasný billboard (vždy 1 ks na konci úseku stavby)</t>
  </si>
  <si>
    <t>TRVALÁ PUBLICITA 
Stálá pamětní deska vyrobena z odolného a trvalého materiálu, její minimální velikost 0,3 x 0,4 m</t>
  </si>
  <si>
    <t>03100</t>
  </si>
  <si>
    <t>ZAŘÍZENÍ STAVENIŠTĚ - ZŘÍZENÍ, PROVOZ, DEMONTÁŽ</t>
  </si>
  <si>
    <t>kompletní provedení ZS vč. zajištění BOZP a vč. následného uvedení ploch ZS do původního, resp. dohodnutého stavu 
zabezpečení stavby, oplocení, buňky, sanita, energie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</si>
</sst>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5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ADD8E6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4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2" borderId="6" xfId="0" applyFill="1" applyBorder="1"/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4" borderId="1" xfId="0" applyNumberFormat="1" applyFill="1" applyBorder="1" applyAlignment="1" applyProtection="1">
      <alignment horizontal="center"/>
      <protection locked="0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0" fontId="0" fillId="0" borderId="2" xfId="0" applyBorder="1" applyAlignment="1">
      <alignment vertical="top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  <xf numFmtId="177" fontId="0" fillId="2" borderId="1" xfId="0" applyNumberForma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sharedStrings" Target="sharedStrings.xml" /><Relationship Id="rId9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4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SUM(C10:C14)</f>
      </c>
      <c s="1"/>
      <c s="1"/>
    </row>
    <row r="7" spans="1:5" ht="12.75" customHeight="1">
      <c r="A7" s="1"/>
      <c s="4" t="s">
        <v>5</v>
      </c>
      <c s="7">
        <f>SUM(E10:E14)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20" t="s">
        <v>24</v>
      </c>
      <c s="20" t="s">
        <v>25</v>
      </c>
      <c s="21">
        <f>'SO 100'!I3</f>
      </c>
      <c s="21">
        <f>'SO 100'!O2</f>
      </c>
      <c s="21">
        <f>C10+D10</f>
      </c>
    </row>
    <row r="11" spans="1:5" ht="12.75" customHeight="1">
      <c r="A11" s="20" t="s">
        <v>306</v>
      </c>
      <c s="20" t="s">
        <v>307</v>
      </c>
      <c s="21">
        <f>'SO 180'!I3</f>
      </c>
      <c s="21">
        <f>'SO 180'!O2</f>
      </c>
      <c s="21">
        <f>C11+D11</f>
      </c>
    </row>
    <row r="12" spans="1:5" ht="12.75" customHeight="1">
      <c r="A12" s="20" t="s">
        <v>319</v>
      </c>
      <c s="20" t="s">
        <v>320</v>
      </c>
      <c s="21">
        <f>'SO 190'!I3</f>
      </c>
      <c s="21">
        <f>'SO 190'!O2</f>
      </c>
      <c s="21">
        <f>C12+D12</f>
      </c>
    </row>
    <row r="13" spans="1:5" ht="12.75" customHeight="1">
      <c r="A13" s="20" t="s">
        <v>353</v>
      </c>
      <c s="20" t="s">
        <v>354</v>
      </c>
      <c s="21">
        <f>'SO 300'!I3</f>
      </c>
      <c s="21">
        <f>'SO 300'!O2</f>
      </c>
      <c s="21">
        <f>C13+D13</f>
      </c>
    </row>
    <row r="14" spans="1:5" ht="12.75" customHeight="1">
      <c r="A14" s="20" t="s">
        <v>358</v>
      </c>
      <c s="20" t="s">
        <v>359</v>
      </c>
      <c s="21">
        <f>VON!I3</f>
      </c>
      <c s="21">
        <f>VON!O2</f>
      </c>
      <c s="21">
        <f>C14+D14</f>
      </c>
    </row>
  </sheetData>
  <sheetProtection sheet="1" objects="1" scenarios="1"/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7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0+O8+O21+O91+O98+O102+O136+O152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24</v>
      </c>
      <c s="43">
        <f>0+I8+I21+I91+I98+I102+I136+I152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24</v>
      </c>
      <c s="6"/>
      <c s="18" t="s">
        <v>25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0+I9+I12+I15+I18</f>
      </c>
      <c>
        <f>0+O9+O12+O15+O18</f>
      </c>
    </row>
    <row r="9" spans="1:16" ht="12.75">
      <c r="A9" s="25" t="s">
        <v>45</v>
      </c>
      <c s="29" t="s">
        <v>29</v>
      </c>
      <c s="29" t="s">
        <v>46</v>
      </c>
      <c s="25" t="s">
        <v>47</v>
      </c>
      <c s="30" t="s">
        <v>48</v>
      </c>
      <c s="31" t="s">
        <v>49</v>
      </c>
      <c s="32">
        <v>7398.985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12.75">
      <c r="A10" s="35" t="s">
        <v>50</v>
      </c>
      <c r="E10" s="36" t="s">
        <v>51</v>
      </c>
    </row>
    <row r="11" spans="1:5" ht="102">
      <c r="A11" s="39" t="s">
        <v>52</v>
      </c>
      <c r="E11" s="38" t="s">
        <v>53</v>
      </c>
    </row>
    <row r="12" spans="1:16" ht="12.75">
      <c r="A12" s="25" t="s">
        <v>45</v>
      </c>
      <c s="29" t="s">
        <v>23</v>
      </c>
      <c s="29" t="s">
        <v>46</v>
      </c>
      <c s="25" t="s">
        <v>54</v>
      </c>
      <c s="30" t="s">
        <v>48</v>
      </c>
      <c s="31" t="s">
        <v>49</v>
      </c>
      <c s="32">
        <v>64.94</v>
      </c>
      <c s="33">
        <v>0</v>
      </c>
      <c s="34">
        <f>ROUND(ROUND(H12,2)*ROUND(G12,3),2)</f>
      </c>
      <c r="O12">
        <f>(I12*21)/100</f>
      </c>
      <c t="s">
        <v>23</v>
      </c>
    </row>
    <row r="13" spans="1:5" ht="12.75">
      <c r="A13" s="35" t="s">
        <v>50</v>
      </c>
      <c r="E13" s="36" t="s">
        <v>55</v>
      </c>
    </row>
    <row r="14" spans="1:5" ht="51">
      <c r="A14" s="39" t="s">
        <v>52</v>
      </c>
      <c r="E14" s="38" t="s">
        <v>56</v>
      </c>
    </row>
    <row r="15" spans="1:16" ht="12.75">
      <c r="A15" s="25" t="s">
        <v>45</v>
      </c>
      <c s="29" t="s">
        <v>22</v>
      </c>
      <c s="29" t="s">
        <v>57</v>
      </c>
      <c s="25" t="s">
        <v>58</v>
      </c>
      <c s="30" t="s">
        <v>59</v>
      </c>
      <c s="31" t="s">
        <v>49</v>
      </c>
      <c s="32">
        <v>53.176</v>
      </c>
      <c s="33">
        <v>0</v>
      </c>
      <c s="34">
        <f>ROUND(ROUND(H15,2)*ROUND(G15,3),2)</f>
      </c>
      <c r="O15">
        <f>(I15*21)/100</f>
      </c>
      <c t="s">
        <v>23</v>
      </c>
    </row>
    <row r="16" spans="1:5" ht="12.75">
      <c r="A16" s="35" t="s">
        <v>50</v>
      </c>
      <c r="E16" s="36" t="s">
        <v>60</v>
      </c>
    </row>
    <row r="17" spans="1:5" ht="12.75">
      <c r="A17" s="39" t="s">
        <v>52</v>
      </c>
      <c r="E17" s="38" t="s">
        <v>61</v>
      </c>
    </row>
    <row r="18" spans="1:16" ht="12.75">
      <c r="A18" s="25" t="s">
        <v>45</v>
      </c>
      <c s="29" t="s">
        <v>33</v>
      </c>
      <c s="29" t="s">
        <v>62</v>
      </c>
      <c s="25" t="s">
        <v>58</v>
      </c>
      <c s="30" t="s">
        <v>63</v>
      </c>
      <c s="31" t="s">
        <v>49</v>
      </c>
      <c s="32">
        <v>146.016</v>
      </c>
      <c s="33">
        <v>0</v>
      </c>
      <c s="34">
        <f>ROUND(ROUND(H18,2)*ROUND(G18,3),2)</f>
      </c>
      <c r="O18">
        <f>(I18*21)/100</f>
      </c>
      <c t="s">
        <v>23</v>
      </c>
    </row>
    <row r="19" spans="1:5" ht="12.75">
      <c r="A19" s="35" t="s">
        <v>50</v>
      </c>
      <c r="E19" s="36" t="s">
        <v>64</v>
      </c>
    </row>
    <row r="20" spans="1:5" ht="38.25">
      <c r="A20" s="37" t="s">
        <v>52</v>
      </c>
      <c r="E20" s="38" t="s">
        <v>65</v>
      </c>
    </row>
    <row r="21" spans="1:18" ht="12.75" customHeight="1">
      <c r="A21" s="6" t="s">
        <v>43</v>
      </c>
      <c s="6"/>
      <c s="41" t="s">
        <v>29</v>
      </c>
      <c s="6"/>
      <c s="27" t="s">
        <v>66</v>
      </c>
      <c s="6"/>
      <c s="6"/>
      <c s="6"/>
      <c s="42">
        <f>0+Q21</f>
      </c>
      <c r="O21">
        <f>0+R21</f>
      </c>
      <c r="Q21">
        <f>0+I22+I25+I28+I31+I34+I37+I40+I43+I46+I49+I52+I55+I58+I61+I64+I67+I70+I73+I76+I79+I82+I85+I88</f>
      </c>
      <c>
        <f>0+O22+O25+O28+O31+O34+O37+O40+O43+O46+O49+O52+O55+O58+O61+O64+O67+O70+O73+O76+O79+O82+O85+O88</f>
      </c>
    </row>
    <row r="22" spans="1:16" ht="12.75">
      <c r="A22" s="25" t="s">
        <v>45</v>
      </c>
      <c s="29" t="s">
        <v>35</v>
      </c>
      <c s="29" t="s">
        <v>67</v>
      </c>
      <c s="25" t="s">
        <v>58</v>
      </c>
      <c s="30" t="s">
        <v>68</v>
      </c>
      <c s="31" t="s">
        <v>69</v>
      </c>
      <c s="32">
        <v>70</v>
      </c>
      <c s="33">
        <v>0</v>
      </c>
      <c s="34">
        <f>ROUND(ROUND(H22,2)*ROUND(G22,3),2)</f>
      </c>
      <c r="O22">
        <f>(I22*21)/100</f>
      </c>
      <c t="s">
        <v>23</v>
      </c>
    </row>
    <row r="23" spans="1:5" ht="12.75">
      <c r="A23" s="35" t="s">
        <v>50</v>
      </c>
      <c r="E23" s="36" t="s">
        <v>70</v>
      </c>
    </row>
    <row r="24" spans="1:5" ht="12.75">
      <c r="A24" s="39" t="s">
        <v>52</v>
      </c>
      <c r="E24" s="38" t="s">
        <v>58</v>
      </c>
    </row>
    <row r="25" spans="1:16" ht="12.75">
      <c r="A25" s="25" t="s">
        <v>45</v>
      </c>
      <c s="29" t="s">
        <v>37</v>
      </c>
      <c s="29" t="s">
        <v>71</v>
      </c>
      <c s="25" t="s">
        <v>58</v>
      </c>
      <c s="30" t="s">
        <v>72</v>
      </c>
      <c s="31" t="s">
        <v>69</v>
      </c>
      <c s="32">
        <v>475</v>
      </c>
      <c s="33">
        <v>0</v>
      </c>
      <c s="34">
        <f>ROUND(ROUND(H25,2)*ROUND(G25,3),2)</f>
      </c>
      <c r="O25">
        <f>(I25*21)/100</f>
      </c>
      <c t="s">
        <v>23</v>
      </c>
    </row>
    <row r="26" spans="1:5" ht="63.75">
      <c r="A26" s="35" t="s">
        <v>50</v>
      </c>
      <c r="E26" s="36" t="s">
        <v>73</v>
      </c>
    </row>
    <row r="27" spans="1:5" ht="25.5">
      <c r="A27" s="39" t="s">
        <v>52</v>
      </c>
      <c r="E27" s="38" t="s">
        <v>74</v>
      </c>
    </row>
    <row r="28" spans="1:16" ht="12.75">
      <c r="A28" s="25" t="s">
        <v>45</v>
      </c>
      <c s="29" t="s">
        <v>75</v>
      </c>
      <c s="29" t="s">
        <v>76</v>
      </c>
      <c s="25" t="s">
        <v>58</v>
      </c>
      <c s="30" t="s">
        <v>77</v>
      </c>
      <c s="31" t="s">
        <v>78</v>
      </c>
      <c s="32">
        <v>0.6</v>
      </c>
      <c s="33">
        <v>0</v>
      </c>
      <c s="34">
        <f>ROUND(ROUND(H28,2)*ROUND(G28,3),2)</f>
      </c>
      <c r="O28">
        <f>(I28*21)/100</f>
      </c>
      <c t="s">
        <v>23</v>
      </c>
    </row>
    <row r="29" spans="1:5" ht="25.5">
      <c r="A29" s="35" t="s">
        <v>50</v>
      </c>
      <c r="E29" s="36" t="s">
        <v>79</v>
      </c>
    </row>
    <row r="30" spans="1:5" ht="38.25">
      <c r="A30" s="39" t="s">
        <v>52</v>
      </c>
      <c r="E30" s="38" t="s">
        <v>80</v>
      </c>
    </row>
    <row r="31" spans="1:16" ht="25.5">
      <c r="A31" s="25" t="s">
        <v>45</v>
      </c>
      <c s="29" t="s">
        <v>81</v>
      </c>
      <c s="29" t="s">
        <v>82</v>
      </c>
      <c s="25" t="s">
        <v>58</v>
      </c>
      <c s="30" t="s">
        <v>83</v>
      </c>
      <c s="31" t="s">
        <v>78</v>
      </c>
      <c s="32">
        <v>1030.25</v>
      </c>
      <c s="33">
        <v>0</v>
      </c>
      <c s="34">
        <f>ROUND(ROUND(H31,2)*ROUND(G31,3),2)</f>
      </c>
      <c r="O31">
        <f>(I31*21)/100</f>
      </c>
      <c t="s">
        <v>23</v>
      </c>
    </row>
    <row r="32" spans="1:5" ht="25.5">
      <c r="A32" s="35" t="s">
        <v>50</v>
      </c>
      <c r="E32" s="36" t="s">
        <v>79</v>
      </c>
    </row>
    <row r="33" spans="1:5" ht="127.5">
      <c r="A33" s="39" t="s">
        <v>52</v>
      </c>
      <c r="E33" s="38" t="s">
        <v>84</v>
      </c>
    </row>
    <row r="34" spans="1:16" ht="25.5">
      <c r="A34" s="25" t="s">
        <v>45</v>
      </c>
      <c s="29" t="s">
        <v>40</v>
      </c>
      <c s="29" t="s">
        <v>85</v>
      </c>
      <c s="25" t="s">
        <v>58</v>
      </c>
      <c s="30" t="s">
        <v>86</v>
      </c>
      <c s="31" t="s">
        <v>78</v>
      </c>
      <c s="32">
        <v>23.12</v>
      </c>
      <c s="33">
        <v>0</v>
      </c>
      <c s="34">
        <f>ROUND(ROUND(H34,2)*ROUND(G34,3),2)</f>
      </c>
      <c r="O34">
        <f>(I34*21)/100</f>
      </c>
      <c t="s">
        <v>23</v>
      </c>
    </row>
    <row r="35" spans="1:5" ht="38.25">
      <c r="A35" s="35" t="s">
        <v>50</v>
      </c>
      <c r="E35" s="36" t="s">
        <v>87</v>
      </c>
    </row>
    <row r="36" spans="1:5" ht="38.25">
      <c r="A36" s="39" t="s">
        <v>52</v>
      </c>
      <c r="E36" s="38" t="s">
        <v>88</v>
      </c>
    </row>
    <row r="37" spans="1:16" ht="12.75">
      <c r="A37" s="25" t="s">
        <v>45</v>
      </c>
      <c s="29" t="s">
        <v>42</v>
      </c>
      <c s="29" t="s">
        <v>89</v>
      </c>
      <c s="25" t="s">
        <v>47</v>
      </c>
      <c s="30" t="s">
        <v>90</v>
      </c>
      <c s="31" t="s">
        <v>78</v>
      </c>
      <c s="32">
        <v>465.096</v>
      </c>
      <c s="33">
        <v>0</v>
      </c>
      <c s="34">
        <f>ROUND(ROUND(H37,2)*ROUND(G37,3),2)</f>
      </c>
      <c r="O37">
        <f>(I37*21)/100</f>
      </c>
      <c t="s">
        <v>23</v>
      </c>
    </row>
    <row r="38" spans="1:5" ht="51">
      <c r="A38" s="35" t="s">
        <v>50</v>
      </c>
      <c r="E38" s="36" t="s">
        <v>91</v>
      </c>
    </row>
    <row r="39" spans="1:5" ht="63.75">
      <c r="A39" s="39" t="s">
        <v>52</v>
      </c>
      <c r="E39" s="38" t="s">
        <v>92</v>
      </c>
    </row>
    <row r="40" spans="1:16" ht="12.75">
      <c r="A40" s="25" t="s">
        <v>45</v>
      </c>
      <c s="29" t="s">
        <v>93</v>
      </c>
      <c s="29" t="s">
        <v>89</v>
      </c>
      <c s="25" t="s">
        <v>54</v>
      </c>
      <c s="30" t="s">
        <v>90</v>
      </c>
      <c s="31" t="s">
        <v>78</v>
      </c>
      <c s="32">
        <v>340.119</v>
      </c>
      <c s="33">
        <v>0</v>
      </c>
      <c s="34">
        <f>ROUND(ROUND(H40,2)*ROUND(G40,3),2)</f>
      </c>
      <c r="O40">
        <f>(I40*21)/100</f>
      </c>
      <c t="s">
        <v>23</v>
      </c>
    </row>
    <row r="41" spans="1:5" ht="25.5">
      <c r="A41" s="35" t="s">
        <v>50</v>
      </c>
      <c r="E41" s="36" t="s">
        <v>94</v>
      </c>
    </row>
    <row r="42" spans="1:5" ht="38.25">
      <c r="A42" s="39" t="s">
        <v>52</v>
      </c>
      <c r="E42" s="38" t="s">
        <v>95</v>
      </c>
    </row>
    <row r="43" spans="1:16" ht="12.75">
      <c r="A43" s="25" t="s">
        <v>45</v>
      </c>
      <c s="29" t="s">
        <v>96</v>
      </c>
      <c s="29" t="s">
        <v>97</v>
      </c>
      <c s="25" t="s">
        <v>58</v>
      </c>
      <c s="30" t="s">
        <v>98</v>
      </c>
      <c s="31" t="s">
        <v>99</v>
      </c>
      <c s="32">
        <v>113.3</v>
      </c>
      <c s="33">
        <v>0</v>
      </c>
      <c s="34">
        <f>ROUND(ROUND(H43,2)*ROUND(G43,3),2)</f>
      </c>
      <c r="O43">
        <f>(I43*21)/100</f>
      </c>
      <c t="s">
        <v>23</v>
      </c>
    </row>
    <row r="44" spans="1:5" ht="25.5">
      <c r="A44" s="35" t="s">
        <v>50</v>
      </c>
      <c r="E44" s="36" t="s">
        <v>100</v>
      </c>
    </row>
    <row r="45" spans="1:5" ht="38.25">
      <c r="A45" s="39" t="s">
        <v>52</v>
      </c>
      <c r="E45" s="38" t="s">
        <v>101</v>
      </c>
    </row>
    <row r="46" spans="1:16" ht="12.75">
      <c r="A46" s="25" t="s">
        <v>45</v>
      </c>
      <c s="29" t="s">
        <v>102</v>
      </c>
      <c s="29" t="s">
        <v>103</v>
      </c>
      <c s="25" t="s">
        <v>58</v>
      </c>
      <c s="30" t="s">
        <v>104</v>
      </c>
      <c s="31" t="s">
        <v>78</v>
      </c>
      <c s="32">
        <v>836</v>
      </c>
      <c s="33">
        <v>0</v>
      </c>
      <c s="34">
        <f>ROUND(ROUND(H46,2)*ROUND(G46,3),2)</f>
      </c>
      <c r="O46">
        <f>(I46*21)/100</f>
      </c>
      <c t="s">
        <v>23</v>
      </c>
    </row>
    <row r="47" spans="1:5" ht="25.5">
      <c r="A47" s="35" t="s">
        <v>50</v>
      </c>
      <c r="E47" s="36" t="s">
        <v>105</v>
      </c>
    </row>
    <row r="48" spans="1:5" ht="51">
      <c r="A48" s="39" t="s">
        <v>52</v>
      </c>
      <c r="E48" s="38" t="s">
        <v>106</v>
      </c>
    </row>
    <row r="49" spans="1:16" ht="12.75">
      <c r="A49" s="25" t="s">
        <v>45</v>
      </c>
      <c s="29" t="s">
        <v>107</v>
      </c>
      <c s="29" t="s">
        <v>108</v>
      </c>
      <c s="25" t="s">
        <v>58</v>
      </c>
      <c s="30" t="s">
        <v>109</v>
      </c>
      <c s="31" t="s">
        <v>78</v>
      </c>
      <c s="32">
        <v>1922</v>
      </c>
      <c s="33">
        <v>0</v>
      </c>
      <c s="34">
        <f>ROUND(ROUND(H49,2)*ROUND(G49,3),2)</f>
      </c>
      <c r="O49">
        <f>(I49*21)/100</f>
      </c>
      <c t="s">
        <v>23</v>
      </c>
    </row>
    <row r="50" spans="1:5" ht="63.75">
      <c r="A50" s="35" t="s">
        <v>50</v>
      </c>
      <c r="E50" s="36" t="s">
        <v>110</v>
      </c>
    </row>
    <row r="51" spans="1:5" ht="25.5">
      <c r="A51" s="39" t="s">
        <v>52</v>
      </c>
      <c r="E51" s="38" t="s">
        <v>111</v>
      </c>
    </row>
    <row r="52" spans="1:16" ht="12.75">
      <c r="A52" s="25" t="s">
        <v>45</v>
      </c>
      <c s="29" t="s">
        <v>112</v>
      </c>
      <c s="29" t="s">
        <v>113</v>
      </c>
      <c s="25" t="s">
        <v>58</v>
      </c>
      <c s="30" t="s">
        <v>114</v>
      </c>
      <c s="31" t="s">
        <v>78</v>
      </c>
      <c s="32">
        <v>81.12</v>
      </c>
      <c s="33">
        <v>0</v>
      </c>
      <c s="34">
        <f>ROUND(ROUND(H52,2)*ROUND(G52,3),2)</f>
      </c>
      <c r="O52">
        <f>(I52*21)/100</f>
      </c>
      <c t="s">
        <v>23</v>
      </c>
    </row>
    <row r="53" spans="1:5" ht="25.5">
      <c r="A53" s="35" t="s">
        <v>50</v>
      </c>
      <c r="E53" s="36" t="s">
        <v>115</v>
      </c>
    </row>
    <row r="54" spans="1:5" ht="38.25">
      <c r="A54" s="39" t="s">
        <v>52</v>
      </c>
      <c r="E54" s="38" t="s">
        <v>116</v>
      </c>
    </row>
    <row r="55" spans="1:16" ht="12.75">
      <c r="A55" s="25" t="s">
        <v>45</v>
      </c>
      <c s="29" t="s">
        <v>117</v>
      </c>
      <c s="29" t="s">
        <v>118</v>
      </c>
      <c s="25" t="s">
        <v>58</v>
      </c>
      <c s="30" t="s">
        <v>119</v>
      </c>
      <c s="31" t="s">
        <v>99</v>
      </c>
      <c s="32">
        <v>630</v>
      </c>
      <c s="33">
        <v>0</v>
      </c>
      <c s="34">
        <f>ROUND(ROUND(H55,2)*ROUND(G55,3),2)</f>
      </c>
      <c r="O55">
        <f>(I55*21)/100</f>
      </c>
      <c t="s">
        <v>23</v>
      </c>
    </row>
    <row r="56" spans="1:5" ht="12.75">
      <c r="A56" s="35" t="s">
        <v>50</v>
      </c>
      <c r="E56" s="36" t="s">
        <v>120</v>
      </c>
    </row>
    <row r="57" spans="1:5" ht="25.5">
      <c r="A57" s="39" t="s">
        <v>52</v>
      </c>
      <c r="E57" s="38" t="s">
        <v>121</v>
      </c>
    </row>
    <row r="58" spans="1:16" ht="12.75">
      <c r="A58" s="25" t="s">
        <v>45</v>
      </c>
      <c s="29" t="s">
        <v>122</v>
      </c>
      <c s="29" t="s">
        <v>123</v>
      </c>
      <c s="25" t="s">
        <v>58</v>
      </c>
      <c s="30" t="s">
        <v>124</v>
      </c>
      <c s="31" t="s">
        <v>99</v>
      </c>
      <c s="32">
        <v>26</v>
      </c>
      <c s="33">
        <v>0</v>
      </c>
      <c s="34">
        <f>ROUND(ROUND(H58,2)*ROUND(G58,3),2)</f>
      </c>
      <c r="O58">
        <f>(I58*21)/100</f>
      </c>
      <c t="s">
        <v>23</v>
      </c>
    </row>
    <row r="59" spans="1:5" ht="12.75">
      <c r="A59" s="35" t="s">
        <v>50</v>
      </c>
      <c r="E59" s="36" t="s">
        <v>120</v>
      </c>
    </row>
    <row r="60" spans="1:5" ht="25.5">
      <c r="A60" s="39" t="s">
        <v>52</v>
      </c>
      <c r="E60" s="38" t="s">
        <v>125</v>
      </c>
    </row>
    <row r="61" spans="1:16" ht="12.75">
      <c r="A61" s="25" t="s">
        <v>45</v>
      </c>
      <c s="29" t="s">
        <v>126</v>
      </c>
      <c s="29" t="s">
        <v>127</v>
      </c>
      <c s="25" t="s">
        <v>58</v>
      </c>
      <c s="30" t="s">
        <v>128</v>
      </c>
      <c s="31" t="s">
        <v>78</v>
      </c>
      <c s="32">
        <v>72.2</v>
      </c>
      <c s="33">
        <v>0</v>
      </c>
      <c s="34">
        <f>ROUND(ROUND(H61,2)*ROUND(G61,3),2)</f>
      </c>
      <c r="O61">
        <f>(I61*21)/100</f>
      </c>
      <c t="s">
        <v>23</v>
      </c>
    </row>
    <row r="62" spans="1:5" ht="38.25">
      <c r="A62" s="35" t="s">
        <v>50</v>
      </c>
      <c r="E62" s="36" t="s">
        <v>129</v>
      </c>
    </row>
    <row r="63" spans="1:5" ht="25.5">
      <c r="A63" s="39" t="s">
        <v>52</v>
      </c>
      <c r="E63" s="38" t="s">
        <v>130</v>
      </c>
    </row>
    <row r="64" spans="1:16" ht="12.75">
      <c r="A64" s="25" t="s">
        <v>45</v>
      </c>
      <c s="29" t="s">
        <v>131</v>
      </c>
      <c s="29" t="s">
        <v>132</v>
      </c>
      <c s="25" t="s">
        <v>58</v>
      </c>
      <c s="30" t="s">
        <v>133</v>
      </c>
      <c s="31" t="s">
        <v>78</v>
      </c>
      <c s="32">
        <v>340.119</v>
      </c>
      <c s="33">
        <v>0</v>
      </c>
      <c s="34">
        <f>ROUND(ROUND(H64,2)*ROUND(G64,3),2)</f>
      </c>
      <c r="O64">
        <f>(I64*21)/100</f>
      </c>
      <c t="s">
        <v>23</v>
      </c>
    </row>
    <row r="65" spans="1:5" ht="25.5">
      <c r="A65" s="35" t="s">
        <v>50</v>
      </c>
      <c r="E65" s="36" t="s">
        <v>134</v>
      </c>
    </row>
    <row r="66" spans="1:5" ht="38.25">
      <c r="A66" s="39" t="s">
        <v>52</v>
      </c>
      <c r="E66" s="38" t="s">
        <v>135</v>
      </c>
    </row>
    <row r="67" spans="1:16" ht="12.75">
      <c r="A67" s="25" t="s">
        <v>45</v>
      </c>
      <c s="29" t="s">
        <v>136</v>
      </c>
      <c s="29" t="s">
        <v>137</v>
      </c>
      <c s="25" t="s">
        <v>58</v>
      </c>
      <c s="30" t="s">
        <v>138</v>
      </c>
      <c s="31" t="s">
        <v>78</v>
      </c>
      <c s="32">
        <v>2830.2</v>
      </c>
      <c s="33">
        <v>0</v>
      </c>
      <c s="34">
        <f>ROUND(ROUND(H67,2)*ROUND(G67,3),2)</f>
      </c>
      <c r="O67">
        <f>(I67*21)/100</f>
      </c>
      <c t="s">
        <v>23</v>
      </c>
    </row>
    <row r="68" spans="1:5" ht="12.75">
      <c r="A68" s="35" t="s">
        <v>50</v>
      </c>
      <c r="E68" s="36" t="s">
        <v>58</v>
      </c>
    </row>
    <row r="69" spans="1:5" ht="51">
      <c r="A69" s="39" t="s">
        <v>52</v>
      </c>
      <c r="E69" s="38" t="s">
        <v>139</v>
      </c>
    </row>
    <row r="70" spans="1:16" ht="12.75">
      <c r="A70" s="25" t="s">
        <v>45</v>
      </c>
      <c s="29" t="s">
        <v>140</v>
      </c>
      <c s="29" t="s">
        <v>141</v>
      </c>
      <c s="25" t="s">
        <v>58</v>
      </c>
      <c s="30" t="s">
        <v>142</v>
      </c>
      <c s="31" t="s">
        <v>78</v>
      </c>
      <c s="32">
        <v>42</v>
      </c>
      <c s="33">
        <v>0</v>
      </c>
      <c s="34">
        <f>ROUND(ROUND(H70,2)*ROUND(G70,3),2)</f>
      </c>
      <c r="O70">
        <f>(I70*21)/100</f>
      </c>
      <c t="s">
        <v>23</v>
      </c>
    </row>
    <row r="71" spans="1:5" ht="12.75">
      <c r="A71" s="35" t="s">
        <v>50</v>
      </c>
      <c r="E71" s="36" t="s">
        <v>58</v>
      </c>
    </row>
    <row r="72" spans="1:5" ht="51">
      <c r="A72" s="39" t="s">
        <v>52</v>
      </c>
      <c r="E72" s="38" t="s">
        <v>143</v>
      </c>
    </row>
    <row r="73" spans="1:16" ht="12.75">
      <c r="A73" s="25" t="s">
        <v>45</v>
      </c>
      <c s="29" t="s">
        <v>144</v>
      </c>
      <c s="29" t="s">
        <v>145</v>
      </c>
      <c s="25" t="s">
        <v>58</v>
      </c>
      <c s="30" t="s">
        <v>146</v>
      </c>
      <c s="31" t="s">
        <v>78</v>
      </c>
      <c s="32">
        <v>13.7</v>
      </c>
      <c s="33">
        <v>0</v>
      </c>
      <c s="34">
        <f>ROUND(ROUND(H73,2)*ROUND(G73,3),2)</f>
      </c>
      <c r="O73">
        <f>(I73*21)/100</f>
      </c>
      <c t="s">
        <v>23</v>
      </c>
    </row>
    <row r="74" spans="1:5" ht="12.75">
      <c r="A74" s="35" t="s">
        <v>50</v>
      </c>
      <c r="E74" s="36" t="s">
        <v>147</v>
      </c>
    </row>
    <row r="75" spans="1:5" ht="38.25">
      <c r="A75" s="39" t="s">
        <v>52</v>
      </c>
      <c r="E75" s="38" t="s">
        <v>148</v>
      </c>
    </row>
    <row r="76" spans="1:16" ht="12.75">
      <c r="A76" s="25" t="s">
        <v>45</v>
      </c>
      <c s="29" t="s">
        <v>149</v>
      </c>
      <c s="29" t="s">
        <v>150</v>
      </c>
      <c s="25" t="s">
        <v>58</v>
      </c>
      <c s="30" t="s">
        <v>151</v>
      </c>
      <c s="31" t="s">
        <v>69</v>
      </c>
      <c s="32">
        <v>5751</v>
      </c>
      <c s="33">
        <v>0</v>
      </c>
      <c s="34">
        <f>ROUND(ROUND(H76,2)*ROUND(G76,3),2)</f>
      </c>
      <c r="O76">
        <f>(I76*21)/100</f>
      </c>
      <c t="s">
        <v>23</v>
      </c>
    </row>
    <row r="77" spans="1:5" ht="12.75">
      <c r="A77" s="35" t="s">
        <v>50</v>
      </c>
      <c r="E77" s="36" t="s">
        <v>58</v>
      </c>
    </row>
    <row r="78" spans="1:5" ht="12.75">
      <c r="A78" s="39" t="s">
        <v>52</v>
      </c>
      <c r="E78" s="38" t="s">
        <v>152</v>
      </c>
    </row>
    <row r="79" spans="1:16" ht="12.75">
      <c r="A79" s="25" t="s">
        <v>45</v>
      </c>
      <c s="29" t="s">
        <v>153</v>
      </c>
      <c s="29" t="s">
        <v>154</v>
      </c>
      <c s="25" t="s">
        <v>58</v>
      </c>
      <c s="30" t="s">
        <v>155</v>
      </c>
      <c s="31" t="s">
        <v>69</v>
      </c>
      <c s="32">
        <v>540.8</v>
      </c>
      <c s="33">
        <v>0</v>
      </c>
      <c s="34">
        <f>ROUND(ROUND(H79,2)*ROUND(G79,3),2)</f>
      </c>
      <c r="O79">
        <f>(I79*21)/100</f>
      </c>
      <c t="s">
        <v>23</v>
      </c>
    </row>
    <row r="80" spans="1:5" ht="12.75">
      <c r="A80" s="35" t="s">
        <v>50</v>
      </c>
      <c r="E80" s="36" t="s">
        <v>58</v>
      </c>
    </row>
    <row r="81" spans="1:5" ht="38.25">
      <c r="A81" s="39" t="s">
        <v>52</v>
      </c>
      <c r="E81" s="38" t="s">
        <v>156</v>
      </c>
    </row>
    <row r="82" spans="1:16" ht="12.75">
      <c r="A82" s="25" t="s">
        <v>45</v>
      </c>
      <c s="29" t="s">
        <v>157</v>
      </c>
      <c s="29" t="s">
        <v>158</v>
      </c>
      <c s="25" t="s">
        <v>58</v>
      </c>
      <c s="30" t="s">
        <v>159</v>
      </c>
      <c s="31" t="s">
        <v>69</v>
      </c>
      <c s="32">
        <v>498.8</v>
      </c>
      <c s="33">
        <v>0</v>
      </c>
      <c s="34">
        <f>ROUND(ROUND(H82,2)*ROUND(G82,3),2)</f>
      </c>
      <c r="O82">
        <f>(I82*21)/100</f>
      </c>
      <c t="s">
        <v>23</v>
      </c>
    </row>
    <row r="83" spans="1:5" ht="12.75">
      <c r="A83" s="35" t="s">
        <v>50</v>
      </c>
      <c r="E83" s="36" t="s">
        <v>160</v>
      </c>
    </row>
    <row r="84" spans="1:5" ht="25.5">
      <c r="A84" s="39" t="s">
        <v>52</v>
      </c>
      <c r="E84" s="38" t="s">
        <v>161</v>
      </c>
    </row>
    <row r="85" spans="1:16" ht="12.75">
      <c r="A85" s="25" t="s">
        <v>45</v>
      </c>
      <c s="29" t="s">
        <v>162</v>
      </c>
      <c s="29" t="s">
        <v>163</v>
      </c>
      <c s="25" t="s">
        <v>58</v>
      </c>
      <c s="30" t="s">
        <v>164</v>
      </c>
      <c s="31" t="s">
        <v>69</v>
      </c>
      <c s="32">
        <v>42</v>
      </c>
      <c s="33">
        <v>0</v>
      </c>
      <c s="34">
        <f>ROUND(ROUND(H85,2)*ROUND(G85,3),2)</f>
      </c>
      <c r="O85">
        <f>(I85*21)/100</f>
      </c>
      <c t="s">
        <v>23</v>
      </c>
    </row>
    <row r="86" spans="1:5" ht="12.75">
      <c r="A86" s="35" t="s">
        <v>50</v>
      </c>
      <c r="E86" s="36" t="s">
        <v>58</v>
      </c>
    </row>
    <row r="87" spans="1:5" ht="25.5">
      <c r="A87" s="39" t="s">
        <v>52</v>
      </c>
      <c r="E87" s="38" t="s">
        <v>165</v>
      </c>
    </row>
    <row r="88" spans="1:16" ht="12.75">
      <c r="A88" s="25" t="s">
        <v>45</v>
      </c>
      <c s="29" t="s">
        <v>166</v>
      </c>
      <c s="29" t="s">
        <v>167</v>
      </c>
      <c s="25" t="s">
        <v>58</v>
      </c>
      <c s="30" t="s">
        <v>168</v>
      </c>
      <c s="31" t="s">
        <v>69</v>
      </c>
      <c s="32">
        <v>540.8</v>
      </c>
      <c s="33">
        <v>0</v>
      </c>
      <c s="34">
        <f>ROUND(ROUND(H88,2)*ROUND(G88,3),2)</f>
      </c>
      <c r="O88">
        <f>(I88*21)/100</f>
      </c>
      <c t="s">
        <v>23</v>
      </c>
    </row>
    <row r="89" spans="1:5" ht="12.75">
      <c r="A89" s="35" t="s">
        <v>50</v>
      </c>
      <c r="E89" s="36" t="s">
        <v>169</v>
      </c>
    </row>
    <row r="90" spans="1:5" ht="38.25">
      <c r="A90" s="37" t="s">
        <v>52</v>
      </c>
      <c r="E90" s="38" t="s">
        <v>156</v>
      </c>
    </row>
    <row r="91" spans="1:18" ht="12.75" customHeight="1">
      <c r="A91" s="6" t="s">
        <v>43</v>
      </c>
      <c s="6"/>
      <c s="41" t="s">
        <v>23</v>
      </c>
      <c s="6"/>
      <c s="27" t="s">
        <v>170</v>
      </c>
      <c s="6"/>
      <c s="6"/>
      <c s="6"/>
      <c s="42">
        <f>0+Q91</f>
      </c>
      <c r="O91">
        <f>0+R91</f>
      </c>
      <c r="Q91">
        <f>0+I92+I95</f>
      </c>
      <c>
        <f>0+O92+O95</f>
      </c>
    </row>
    <row r="92" spans="1:16" ht="12.75">
      <c r="A92" s="25" t="s">
        <v>45</v>
      </c>
      <c s="29" t="s">
        <v>171</v>
      </c>
      <c s="29" t="s">
        <v>172</v>
      </c>
      <c s="25" t="s">
        <v>58</v>
      </c>
      <c s="30" t="s">
        <v>173</v>
      </c>
      <c s="31" t="s">
        <v>78</v>
      </c>
      <c s="32">
        <v>1909</v>
      </c>
      <c s="33">
        <v>0</v>
      </c>
      <c s="34">
        <f>ROUND(ROUND(H92,2)*ROUND(G92,3),2)</f>
      </c>
      <c r="O92">
        <f>(I92*21)/100</f>
      </c>
      <c t="s">
        <v>23</v>
      </c>
    </row>
    <row r="93" spans="1:5" ht="51">
      <c r="A93" s="35" t="s">
        <v>50</v>
      </c>
      <c r="E93" s="36" t="s">
        <v>174</v>
      </c>
    </row>
    <row r="94" spans="1:5" ht="38.25">
      <c r="A94" s="39" t="s">
        <v>52</v>
      </c>
      <c r="E94" s="38" t="s">
        <v>175</v>
      </c>
    </row>
    <row r="95" spans="1:16" ht="12.75">
      <c r="A95" s="25" t="s">
        <v>45</v>
      </c>
      <c s="29" t="s">
        <v>176</v>
      </c>
      <c s="29" t="s">
        <v>177</v>
      </c>
      <c s="25" t="s">
        <v>58</v>
      </c>
      <c s="30" t="s">
        <v>178</v>
      </c>
      <c s="31" t="s">
        <v>69</v>
      </c>
      <c s="32">
        <v>4508</v>
      </c>
      <c s="33">
        <v>0</v>
      </c>
      <c s="34">
        <f>ROUND(ROUND(H95,2)*ROUND(G95,3),2)</f>
      </c>
      <c r="O95">
        <f>(I95*21)/100</f>
      </c>
      <c t="s">
        <v>23</v>
      </c>
    </row>
    <row r="96" spans="1:5" ht="63.75">
      <c r="A96" s="35" t="s">
        <v>50</v>
      </c>
      <c r="E96" s="36" t="s">
        <v>179</v>
      </c>
    </row>
    <row r="97" spans="1:5" ht="38.25">
      <c r="A97" s="37" t="s">
        <v>52</v>
      </c>
      <c r="E97" s="38" t="s">
        <v>180</v>
      </c>
    </row>
    <row r="98" spans="1:18" ht="12.75" customHeight="1">
      <c r="A98" s="6" t="s">
        <v>43</v>
      </c>
      <c s="6"/>
      <c s="41" t="s">
        <v>33</v>
      </c>
      <c s="6"/>
      <c s="27" t="s">
        <v>181</v>
      </c>
      <c s="6"/>
      <c s="6"/>
      <c s="6"/>
      <c s="42">
        <f>0+Q98</f>
      </c>
      <c r="O98">
        <f>0+R98</f>
      </c>
      <c r="Q98">
        <f>0+I99</f>
      </c>
      <c>
        <f>0+O99</f>
      </c>
    </row>
    <row r="99" spans="1:16" ht="12.75">
      <c r="A99" s="25" t="s">
        <v>45</v>
      </c>
      <c s="29" t="s">
        <v>182</v>
      </c>
      <c s="29" t="s">
        <v>183</v>
      </c>
      <c s="25" t="s">
        <v>58</v>
      </c>
      <c s="30" t="s">
        <v>184</v>
      </c>
      <c s="31" t="s">
        <v>78</v>
      </c>
      <c s="32">
        <v>5.5</v>
      </c>
      <c s="33">
        <v>0</v>
      </c>
      <c s="34">
        <f>ROUND(ROUND(H99,2)*ROUND(G99,3),2)</f>
      </c>
      <c r="O99">
        <f>(I99*21)/100</f>
      </c>
      <c t="s">
        <v>23</v>
      </c>
    </row>
    <row r="100" spans="1:5" ht="12.75">
      <c r="A100" s="35" t="s">
        <v>50</v>
      </c>
      <c r="E100" s="36" t="s">
        <v>147</v>
      </c>
    </row>
    <row r="101" spans="1:5" ht="76.5">
      <c r="A101" s="37" t="s">
        <v>52</v>
      </c>
      <c r="E101" s="38" t="s">
        <v>185</v>
      </c>
    </row>
    <row r="102" spans="1:18" ht="12.75" customHeight="1">
      <c r="A102" s="6" t="s">
        <v>43</v>
      </c>
      <c s="6"/>
      <c s="41" t="s">
        <v>35</v>
      </c>
      <c s="6"/>
      <c s="27" t="s">
        <v>186</v>
      </c>
      <c s="6"/>
      <c s="6"/>
      <c s="6"/>
      <c s="42">
        <f>0+Q102</f>
      </c>
      <c r="O102">
        <f>0+R102</f>
      </c>
      <c r="Q102">
        <f>0+I103+I106+I109+I112+I115+I118+I121+I124+I127+I130+I133</f>
      </c>
      <c>
        <f>0+O103+O106+O109+O112+O115+O118+O121+O124+O127+O130+O133</f>
      </c>
    </row>
    <row r="103" spans="1:16" ht="12.75">
      <c r="A103" s="25" t="s">
        <v>45</v>
      </c>
      <c s="29" t="s">
        <v>187</v>
      </c>
      <c s="29" t="s">
        <v>188</v>
      </c>
      <c s="25" t="s">
        <v>58</v>
      </c>
      <c s="30" t="s">
        <v>189</v>
      </c>
      <c s="31" t="s">
        <v>69</v>
      </c>
      <c s="32">
        <v>9234.54</v>
      </c>
      <c s="33">
        <v>0</v>
      </c>
      <c s="34">
        <f>ROUND(ROUND(H103,2)*ROUND(G103,3),2)</f>
      </c>
      <c r="O103">
        <f>(I103*21)/100</f>
      </c>
      <c t="s">
        <v>23</v>
      </c>
    </row>
    <row r="104" spans="1:5" ht="51">
      <c r="A104" s="35" t="s">
        <v>50</v>
      </c>
      <c r="E104" s="36" t="s">
        <v>190</v>
      </c>
    </row>
    <row r="105" spans="1:5" ht="89.25">
      <c r="A105" s="39" t="s">
        <v>52</v>
      </c>
      <c r="E105" s="38" t="s">
        <v>191</v>
      </c>
    </row>
    <row r="106" spans="1:16" ht="12.75">
      <c r="A106" s="25" t="s">
        <v>45</v>
      </c>
      <c s="29" t="s">
        <v>192</v>
      </c>
      <c s="29" t="s">
        <v>193</v>
      </c>
      <c s="25" t="s">
        <v>58</v>
      </c>
      <c s="30" t="s">
        <v>194</v>
      </c>
      <c s="31" t="s">
        <v>69</v>
      </c>
      <c s="32">
        <v>2267.46</v>
      </c>
      <c s="33">
        <v>0</v>
      </c>
      <c s="34">
        <f>ROUND(ROUND(H106,2)*ROUND(G106,3),2)</f>
      </c>
      <c r="O106">
        <f>(I106*21)/100</f>
      </c>
      <c t="s">
        <v>23</v>
      </c>
    </row>
    <row r="107" spans="1:5" ht="76.5">
      <c r="A107" s="35" t="s">
        <v>50</v>
      </c>
      <c r="E107" s="36" t="s">
        <v>195</v>
      </c>
    </row>
    <row r="108" spans="1:5" ht="38.25">
      <c r="A108" s="39" t="s">
        <v>52</v>
      </c>
      <c r="E108" s="38" t="s">
        <v>196</v>
      </c>
    </row>
    <row r="109" spans="1:16" ht="12.75">
      <c r="A109" s="25" t="s">
        <v>45</v>
      </c>
      <c s="29" t="s">
        <v>197</v>
      </c>
      <c s="29" t="s">
        <v>198</v>
      </c>
      <c s="25" t="s">
        <v>58</v>
      </c>
      <c s="30" t="s">
        <v>199</v>
      </c>
      <c s="31" t="s">
        <v>69</v>
      </c>
      <c s="32">
        <v>143.9</v>
      </c>
      <c s="33">
        <v>0</v>
      </c>
      <c s="34">
        <f>ROUND(ROUND(H109,2)*ROUND(G109,3),2)</f>
      </c>
      <c r="O109">
        <f>(I109*21)/100</f>
      </c>
      <c t="s">
        <v>23</v>
      </c>
    </row>
    <row r="110" spans="1:5" ht="38.25">
      <c r="A110" s="35" t="s">
        <v>50</v>
      </c>
      <c r="E110" s="36" t="s">
        <v>200</v>
      </c>
    </row>
    <row r="111" spans="1:5" ht="25.5">
      <c r="A111" s="39" t="s">
        <v>52</v>
      </c>
      <c r="E111" s="38" t="s">
        <v>201</v>
      </c>
    </row>
    <row r="112" spans="1:16" ht="12.75">
      <c r="A112" s="25" t="s">
        <v>45</v>
      </c>
      <c s="29" t="s">
        <v>202</v>
      </c>
      <c s="29" t="s">
        <v>203</v>
      </c>
      <c s="25" t="s">
        <v>58</v>
      </c>
      <c s="30" t="s">
        <v>204</v>
      </c>
      <c s="31" t="s">
        <v>69</v>
      </c>
      <c s="32">
        <v>4116</v>
      </c>
      <c s="33">
        <v>0</v>
      </c>
      <c s="34">
        <f>ROUND(ROUND(H112,2)*ROUND(G112,3),2)</f>
      </c>
      <c r="O112">
        <f>(I112*21)/100</f>
      </c>
      <c t="s">
        <v>23</v>
      </c>
    </row>
    <row r="113" spans="1:5" ht="25.5">
      <c r="A113" s="35" t="s">
        <v>50</v>
      </c>
      <c r="E113" s="36" t="s">
        <v>205</v>
      </c>
    </row>
    <row r="114" spans="1:5" ht="25.5">
      <c r="A114" s="39" t="s">
        <v>52</v>
      </c>
      <c r="E114" s="38" t="s">
        <v>206</v>
      </c>
    </row>
    <row r="115" spans="1:16" ht="12.75">
      <c r="A115" s="25" t="s">
        <v>45</v>
      </c>
      <c s="29" t="s">
        <v>207</v>
      </c>
      <c s="29" t="s">
        <v>208</v>
      </c>
      <c s="25" t="s">
        <v>58</v>
      </c>
      <c s="30" t="s">
        <v>209</v>
      </c>
      <c s="31" t="s">
        <v>69</v>
      </c>
      <c s="32">
        <v>8329.7</v>
      </c>
      <c s="33">
        <v>0</v>
      </c>
      <c s="34">
        <f>ROUND(ROUND(H115,2)*ROUND(G115,3),2)</f>
      </c>
      <c r="O115">
        <f>(I115*21)/100</f>
      </c>
      <c t="s">
        <v>23</v>
      </c>
    </row>
    <row r="116" spans="1:5" ht="25.5">
      <c r="A116" s="35" t="s">
        <v>50</v>
      </c>
      <c r="E116" s="36" t="s">
        <v>210</v>
      </c>
    </row>
    <row r="117" spans="1:5" ht="51">
      <c r="A117" s="39" t="s">
        <v>52</v>
      </c>
      <c r="E117" s="38" t="s">
        <v>211</v>
      </c>
    </row>
    <row r="118" spans="1:16" ht="12.75">
      <c r="A118" s="25" t="s">
        <v>45</v>
      </c>
      <c s="29" t="s">
        <v>212</v>
      </c>
      <c s="29" t="s">
        <v>213</v>
      </c>
      <c s="25" t="s">
        <v>58</v>
      </c>
      <c s="30" t="s">
        <v>214</v>
      </c>
      <c s="31" t="s">
        <v>69</v>
      </c>
      <c s="32">
        <v>4213.7</v>
      </c>
      <c s="33">
        <v>0</v>
      </c>
      <c s="34">
        <f>ROUND(ROUND(H118,2)*ROUND(G118,3),2)</f>
      </c>
      <c r="O118">
        <f>(I118*21)/100</f>
      </c>
      <c t="s">
        <v>23</v>
      </c>
    </row>
    <row r="119" spans="1:5" ht="12.75">
      <c r="A119" s="35" t="s">
        <v>50</v>
      </c>
      <c r="E119" s="36" t="s">
        <v>215</v>
      </c>
    </row>
    <row r="120" spans="1:5" ht="25.5">
      <c r="A120" s="39" t="s">
        <v>52</v>
      </c>
      <c r="E120" s="38" t="s">
        <v>216</v>
      </c>
    </row>
    <row r="121" spans="1:16" ht="12.75">
      <c r="A121" s="25" t="s">
        <v>45</v>
      </c>
      <c s="29" t="s">
        <v>217</v>
      </c>
      <c s="29" t="s">
        <v>218</v>
      </c>
      <c s="25" t="s">
        <v>58</v>
      </c>
      <c s="30" t="s">
        <v>219</v>
      </c>
      <c s="31" t="s">
        <v>69</v>
      </c>
      <c s="32">
        <v>4116</v>
      </c>
      <c s="33">
        <v>0</v>
      </c>
      <c s="34">
        <f>ROUND(ROUND(H121,2)*ROUND(G121,3),2)</f>
      </c>
      <c r="O121">
        <f>(I121*21)/100</f>
      </c>
      <c t="s">
        <v>23</v>
      </c>
    </row>
    <row r="122" spans="1:5" ht="25.5">
      <c r="A122" s="35" t="s">
        <v>50</v>
      </c>
      <c r="E122" s="36" t="s">
        <v>220</v>
      </c>
    </row>
    <row r="123" spans="1:5" ht="25.5">
      <c r="A123" s="39" t="s">
        <v>52</v>
      </c>
      <c r="E123" s="38" t="s">
        <v>221</v>
      </c>
    </row>
    <row r="124" spans="1:16" ht="12.75">
      <c r="A124" s="25" t="s">
        <v>45</v>
      </c>
      <c s="29" t="s">
        <v>222</v>
      </c>
      <c s="29" t="s">
        <v>223</v>
      </c>
      <c s="25" t="s">
        <v>58</v>
      </c>
      <c s="30" t="s">
        <v>224</v>
      </c>
      <c s="31" t="s">
        <v>69</v>
      </c>
      <c s="32">
        <v>4116</v>
      </c>
      <c s="33">
        <v>0</v>
      </c>
      <c s="34">
        <f>ROUND(ROUND(H124,2)*ROUND(G124,3),2)</f>
      </c>
      <c r="O124">
        <f>(I124*21)/100</f>
      </c>
      <c t="s">
        <v>23</v>
      </c>
    </row>
    <row r="125" spans="1:5" ht="25.5">
      <c r="A125" s="35" t="s">
        <v>50</v>
      </c>
      <c r="E125" s="36" t="s">
        <v>225</v>
      </c>
    </row>
    <row r="126" spans="1:5" ht="25.5">
      <c r="A126" s="39" t="s">
        <v>52</v>
      </c>
      <c r="E126" s="38" t="s">
        <v>221</v>
      </c>
    </row>
    <row r="127" spans="1:16" ht="12.75">
      <c r="A127" s="25" t="s">
        <v>45</v>
      </c>
      <c s="29" t="s">
        <v>226</v>
      </c>
      <c s="29" t="s">
        <v>227</v>
      </c>
      <c s="25" t="s">
        <v>58</v>
      </c>
      <c s="30" t="s">
        <v>228</v>
      </c>
      <c s="31" t="s">
        <v>69</v>
      </c>
      <c s="32">
        <v>63</v>
      </c>
      <c s="33">
        <v>0</v>
      </c>
      <c s="34">
        <f>ROUND(ROUND(H127,2)*ROUND(G127,3),2)</f>
      </c>
      <c r="O127">
        <f>(I127*21)/100</f>
      </c>
      <c t="s">
        <v>23</v>
      </c>
    </row>
    <row r="128" spans="1:5" ht="25.5">
      <c r="A128" s="35" t="s">
        <v>50</v>
      </c>
      <c r="E128" s="36" t="s">
        <v>229</v>
      </c>
    </row>
    <row r="129" spans="1:5" ht="38.25">
      <c r="A129" s="39" t="s">
        <v>52</v>
      </c>
      <c r="E129" s="38" t="s">
        <v>230</v>
      </c>
    </row>
    <row r="130" spans="1:16" ht="12.75">
      <c r="A130" s="25" t="s">
        <v>45</v>
      </c>
      <c s="29" t="s">
        <v>231</v>
      </c>
      <c s="29" t="s">
        <v>232</v>
      </c>
      <c s="25" t="s">
        <v>58</v>
      </c>
      <c s="30" t="s">
        <v>233</v>
      </c>
      <c s="31" t="s">
        <v>69</v>
      </c>
      <c s="32">
        <v>4.3</v>
      </c>
      <c s="33">
        <v>0</v>
      </c>
      <c s="34">
        <f>ROUND(ROUND(H130,2)*ROUND(G130,3),2)</f>
      </c>
      <c r="O130">
        <f>(I130*21)/100</f>
      </c>
      <c t="s">
        <v>23</v>
      </c>
    </row>
    <row r="131" spans="1:5" ht="25.5">
      <c r="A131" s="35" t="s">
        <v>50</v>
      </c>
      <c r="E131" s="36" t="s">
        <v>234</v>
      </c>
    </row>
    <row r="132" spans="1:5" ht="25.5">
      <c r="A132" s="39" t="s">
        <v>52</v>
      </c>
      <c r="E132" s="38" t="s">
        <v>235</v>
      </c>
    </row>
    <row r="133" spans="1:16" ht="12.75">
      <c r="A133" s="25" t="s">
        <v>45</v>
      </c>
      <c s="29" t="s">
        <v>236</v>
      </c>
      <c s="29" t="s">
        <v>237</v>
      </c>
      <c s="25" t="s">
        <v>58</v>
      </c>
      <c s="30" t="s">
        <v>238</v>
      </c>
      <c s="31" t="s">
        <v>69</v>
      </c>
      <c s="32">
        <v>315</v>
      </c>
      <c s="33">
        <v>0</v>
      </c>
      <c s="34">
        <f>ROUND(ROUND(H133,2)*ROUND(G133,3),2)</f>
      </c>
      <c r="O133">
        <f>(I133*21)/100</f>
      </c>
      <c t="s">
        <v>23</v>
      </c>
    </row>
    <row r="134" spans="1:5" ht="12.75">
      <c r="A134" s="35" t="s">
        <v>50</v>
      </c>
      <c r="E134" s="36" t="s">
        <v>239</v>
      </c>
    </row>
    <row r="135" spans="1:5" ht="38.25">
      <c r="A135" s="37" t="s">
        <v>52</v>
      </c>
      <c r="E135" s="38" t="s">
        <v>240</v>
      </c>
    </row>
    <row r="136" spans="1:18" ht="12.75" customHeight="1">
      <c r="A136" s="6" t="s">
        <v>43</v>
      </c>
      <c s="6"/>
      <c s="41" t="s">
        <v>81</v>
      </c>
      <c s="6"/>
      <c s="27" t="s">
        <v>241</v>
      </c>
      <c s="6"/>
      <c s="6"/>
      <c s="6"/>
      <c s="42">
        <f>0+Q136</f>
      </c>
      <c r="O136">
        <f>0+R136</f>
      </c>
      <c r="Q136">
        <f>0+I137+I140+I143+I146+I149</f>
      </c>
      <c>
        <f>0+O137+O140+O143+O146+O149</f>
      </c>
    </row>
    <row r="137" spans="1:16" ht="12.75">
      <c r="A137" s="25" t="s">
        <v>45</v>
      </c>
      <c s="29" t="s">
        <v>242</v>
      </c>
      <c s="29" t="s">
        <v>243</v>
      </c>
      <c s="25" t="s">
        <v>58</v>
      </c>
      <c s="30" t="s">
        <v>244</v>
      </c>
      <c s="31" t="s">
        <v>99</v>
      </c>
      <c s="32">
        <v>24.2</v>
      </c>
      <c s="33">
        <v>0</v>
      </c>
      <c s="34">
        <f>ROUND(ROUND(H137,2)*ROUND(G137,3),2)</f>
      </c>
      <c r="O137">
        <f>(I137*21)/100</f>
      </c>
      <c t="s">
        <v>23</v>
      </c>
    </row>
    <row r="138" spans="1:5" ht="25.5">
      <c r="A138" s="35" t="s">
        <v>50</v>
      </c>
      <c r="E138" s="36" t="s">
        <v>245</v>
      </c>
    </row>
    <row r="139" spans="1:5" ht="25.5">
      <c r="A139" s="39" t="s">
        <v>52</v>
      </c>
      <c r="E139" s="38" t="s">
        <v>246</v>
      </c>
    </row>
    <row r="140" spans="1:16" ht="12.75">
      <c r="A140" s="25" t="s">
        <v>45</v>
      </c>
      <c s="29" t="s">
        <v>247</v>
      </c>
      <c s="29" t="s">
        <v>248</v>
      </c>
      <c s="25" t="s">
        <v>58</v>
      </c>
      <c s="30" t="s">
        <v>249</v>
      </c>
      <c s="31" t="s">
        <v>250</v>
      </c>
      <c s="32">
        <v>2</v>
      </c>
      <c s="33">
        <v>0</v>
      </c>
      <c s="34">
        <f>ROUND(ROUND(H140,2)*ROUND(G140,3),2)</f>
      </c>
      <c r="O140">
        <f>(I140*21)/100</f>
      </c>
      <c t="s">
        <v>23</v>
      </c>
    </row>
    <row r="141" spans="1:5" ht="12.75">
      <c r="A141" s="35" t="s">
        <v>50</v>
      </c>
      <c r="E141" s="36" t="s">
        <v>251</v>
      </c>
    </row>
    <row r="142" spans="1:5" ht="25.5">
      <c r="A142" s="39" t="s">
        <v>52</v>
      </c>
      <c r="E142" s="38" t="s">
        <v>252</v>
      </c>
    </row>
    <row r="143" spans="1:16" ht="12.75">
      <c r="A143" s="25" t="s">
        <v>45</v>
      </c>
      <c s="29" t="s">
        <v>253</v>
      </c>
      <c s="29" t="s">
        <v>254</v>
      </c>
      <c s="25" t="s">
        <v>58</v>
      </c>
      <c s="30" t="s">
        <v>255</v>
      </c>
      <c s="31" t="s">
        <v>250</v>
      </c>
      <c s="32">
        <v>1</v>
      </c>
      <c s="33">
        <v>0</v>
      </c>
      <c s="34">
        <f>ROUND(ROUND(H143,2)*ROUND(G143,3),2)</f>
      </c>
      <c r="O143">
        <f>(I143*21)/100</f>
      </c>
      <c t="s">
        <v>23</v>
      </c>
    </row>
    <row r="144" spans="1:5" ht="12.75">
      <c r="A144" s="35" t="s">
        <v>50</v>
      </c>
      <c r="E144" s="36" t="s">
        <v>58</v>
      </c>
    </row>
    <row r="145" spans="1:5" ht="25.5">
      <c r="A145" s="39" t="s">
        <v>52</v>
      </c>
      <c r="E145" s="38" t="s">
        <v>256</v>
      </c>
    </row>
    <row r="146" spans="1:16" ht="12.75">
      <c r="A146" s="25" t="s">
        <v>45</v>
      </c>
      <c s="29" t="s">
        <v>257</v>
      </c>
      <c s="29" t="s">
        <v>258</v>
      </c>
      <c s="25" t="s">
        <v>58</v>
      </c>
      <c s="30" t="s">
        <v>259</v>
      </c>
      <c s="31" t="s">
        <v>250</v>
      </c>
      <c s="32">
        <v>27</v>
      </c>
      <c s="33">
        <v>0</v>
      </c>
      <c s="34">
        <f>ROUND(ROUND(H146,2)*ROUND(G146,3),2)</f>
      </c>
      <c r="O146">
        <f>(I146*21)/100</f>
      </c>
      <c t="s">
        <v>23</v>
      </c>
    </row>
    <row r="147" spans="1:5" ht="25.5">
      <c r="A147" s="35" t="s">
        <v>50</v>
      </c>
      <c r="E147" s="36" t="s">
        <v>260</v>
      </c>
    </row>
    <row r="148" spans="1:5" ht="12.75">
      <c r="A148" s="39" t="s">
        <v>52</v>
      </c>
      <c r="E148" s="38" t="s">
        <v>58</v>
      </c>
    </row>
    <row r="149" spans="1:16" ht="12.75">
      <c r="A149" s="25" t="s">
        <v>45</v>
      </c>
      <c s="29" t="s">
        <v>261</v>
      </c>
      <c s="29" t="s">
        <v>262</v>
      </c>
      <c s="25" t="s">
        <v>58</v>
      </c>
      <c s="30" t="s">
        <v>263</v>
      </c>
      <c s="31" t="s">
        <v>250</v>
      </c>
      <c s="32">
        <v>3</v>
      </c>
      <c s="33">
        <v>0</v>
      </c>
      <c s="34">
        <f>ROUND(ROUND(H149,2)*ROUND(G149,3),2)</f>
      </c>
      <c r="O149">
        <f>(I149*21)/100</f>
      </c>
      <c t="s">
        <v>23</v>
      </c>
    </row>
    <row r="150" spans="1:5" ht="12.75">
      <c r="A150" s="35" t="s">
        <v>50</v>
      </c>
      <c r="E150" s="36" t="s">
        <v>58</v>
      </c>
    </row>
    <row r="151" spans="1:5" ht="89.25">
      <c r="A151" s="37" t="s">
        <v>52</v>
      </c>
      <c r="E151" s="38" t="s">
        <v>264</v>
      </c>
    </row>
    <row r="152" spans="1:18" ht="12.75" customHeight="1">
      <c r="A152" s="6" t="s">
        <v>43</v>
      </c>
      <c s="6"/>
      <c s="41" t="s">
        <v>40</v>
      </c>
      <c s="6"/>
      <c s="27" t="s">
        <v>265</v>
      </c>
      <c s="6"/>
      <c s="6"/>
      <c s="6"/>
      <c s="42">
        <f>0+Q152</f>
      </c>
      <c r="O152">
        <f>0+R152</f>
      </c>
      <c r="Q152">
        <f>0+I153+I156+I159+I162+I165+I168+I171+I174+I177</f>
      </c>
      <c>
        <f>0+O153+O156+O159+O162+O165+O168+O171+O174+O177</f>
      </c>
    </row>
    <row r="153" spans="1:16" ht="12.75">
      <c r="A153" s="25" t="s">
        <v>45</v>
      </c>
      <c s="29" t="s">
        <v>266</v>
      </c>
      <c s="29" t="s">
        <v>267</v>
      </c>
      <c s="25" t="s">
        <v>58</v>
      </c>
      <c s="30" t="s">
        <v>268</v>
      </c>
      <c s="31" t="s">
        <v>99</v>
      </c>
      <c s="32">
        <v>29.04</v>
      </c>
      <c s="33">
        <v>0</v>
      </c>
      <c s="34">
        <f>ROUND(ROUND(H153,2)*ROUND(G153,3),2)</f>
      </c>
      <c r="O153">
        <f>(I153*21)/100</f>
      </c>
      <c t="s">
        <v>23</v>
      </c>
    </row>
    <row r="154" spans="1:5" ht="12.75">
      <c r="A154" s="35" t="s">
        <v>50</v>
      </c>
      <c r="E154" s="36" t="s">
        <v>58</v>
      </c>
    </row>
    <row r="155" spans="1:5" ht="38.25">
      <c r="A155" s="39" t="s">
        <v>52</v>
      </c>
      <c r="E155" s="38" t="s">
        <v>269</v>
      </c>
    </row>
    <row r="156" spans="1:16" ht="12.75">
      <c r="A156" s="25" t="s">
        <v>45</v>
      </c>
      <c s="29" t="s">
        <v>270</v>
      </c>
      <c s="29" t="s">
        <v>271</v>
      </c>
      <c s="25" t="s">
        <v>58</v>
      </c>
      <c s="30" t="s">
        <v>272</v>
      </c>
      <c s="31" t="s">
        <v>99</v>
      </c>
      <c s="32">
        <v>145.2</v>
      </c>
      <c s="33">
        <v>0</v>
      </c>
      <c s="34">
        <f>ROUND(ROUND(H156,2)*ROUND(G156,3),2)</f>
      </c>
      <c r="O156">
        <f>(I156*21)/100</f>
      </c>
      <c t="s">
        <v>23</v>
      </c>
    </row>
    <row r="157" spans="1:5" ht="12.75">
      <c r="A157" s="35" t="s">
        <v>50</v>
      </c>
      <c r="E157" s="36" t="s">
        <v>239</v>
      </c>
    </row>
    <row r="158" spans="1:5" ht="38.25">
      <c r="A158" s="39" t="s">
        <v>52</v>
      </c>
      <c r="E158" s="38" t="s">
        <v>273</v>
      </c>
    </row>
    <row r="159" spans="1:16" ht="12.75">
      <c r="A159" s="25" t="s">
        <v>45</v>
      </c>
      <c s="29" t="s">
        <v>274</v>
      </c>
      <c s="29" t="s">
        <v>275</v>
      </c>
      <c s="25" t="s">
        <v>58</v>
      </c>
      <c s="30" t="s">
        <v>276</v>
      </c>
      <c s="31" t="s">
        <v>99</v>
      </c>
      <c s="32">
        <v>2.1</v>
      </c>
      <c s="33">
        <v>0</v>
      </c>
      <c s="34">
        <f>ROUND(ROUND(H159,2)*ROUND(G159,3),2)</f>
      </c>
      <c r="O159">
        <f>(I159*21)/100</f>
      </c>
      <c t="s">
        <v>23</v>
      </c>
    </row>
    <row r="160" spans="1:5" ht="25.5">
      <c r="A160" s="35" t="s">
        <v>50</v>
      </c>
      <c r="E160" s="36" t="s">
        <v>277</v>
      </c>
    </row>
    <row r="161" spans="1:5" ht="25.5">
      <c r="A161" s="39" t="s">
        <v>52</v>
      </c>
      <c r="E161" s="38" t="s">
        <v>278</v>
      </c>
    </row>
    <row r="162" spans="1:16" ht="12.75">
      <c r="A162" s="25" t="s">
        <v>45</v>
      </c>
      <c s="29" t="s">
        <v>279</v>
      </c>
      <c s="29" t="s">
        <v>280</v>
      </c>
      <c s="25" t="s">
        <v>58</v>
      </c>
      <c s="30" t="s">
        <v>281</v>
      </c>
      <c s="31" t="s">
        <v>99</v>
      </c>
      <c s="32">
        <v>113.3</v>
      </c>
      <c s="33">
        <v>0</v>
      </c>
      <c s="34">
        <f>ROUND(ROUND(H162,2)*ROUND(G162,3),2)</f>
      </c>
      <c r="O162">
        <f>(I162*21)/100</f>
      </c>
      <c t="s">
        <v>23</v>
      </c>
    </row>
    <row r="163" spans="1:5" ht="12.75">
      <c r="A163" s="35" t="s">
        <v>50</v>
      </c>
      <c r="E163" s="36" t="s">
        <v>282</v>
      </c>
    </row>
    <row r="164" spans="1:5" ht="25.5">
      <c r="A164" s="39" t="s">
        <v>52</v>
      </c>
      <c r="E164" s="38" t="s">
        <v>283</v>
      </c>
    </row>
    <row r="165" spans="1:16" ht="12.75">
      <c r="A165" s="25" t="s">
        <v>45</v>
      </c>
      <c s="29" t="s">
        <v>284</v>
      </c>
      <c s="29" t="s">
        <v>285</v>
      </c>
      <c s="25" t="s">
        <v>58</v>
      </c>
      <c s="30" t="s">
        <v>286</v>
      </c>
      <c s="31" t="s">
        <v>99</v>
      </c>
      <c s="32">
        <v>113.3</v>
      </c>
      <c s="33">
        <v>0</v>
      </c>
      <c s="34">
        <f>ROUND(ROUND(H165,2)*ROUND(G165,3),2)</f>
      </c>
      <c r="O165">
        <f>(I165*21)/100</f>
      </c>
      <c t="s">
        <v>23</v>
      </c>
    </row>
    <row r="166" spans="1:5" ht="25.5">
      <c r="A166" s="35" t="s">
        <v>50</v>
      </c>
      <c r="E166" s="36" t="s">
        <v>287</v>
      </c>
    </row>
    <row r="167" spans="1:5" ht="38.25">
      <c r="A167" s="39" t="s">
        <v>52</v>
      </c>
      <c r="E167" s="38" t="s">
        <v>101</v>
      </c>
    </row>
    <row r="168" spans="1:16" ht="12.75">
      <c r="A168" s="25" t="s">
        <v>45</v>
      </c>
      <c s="29" t="s">
        <v>288</v>
      </c>
      <c s="29" t="s">
        <v>289</v>
      </c>
      <c s="25" t="s">
        <v>58</v>
      </c>
      <c s="30" t="s">
        <v>290</v>
      </c>
      <c s="31" t="s">
        <v>99</v>
      </c>
      <c s="32">
        <v>193.2</v>
      </c>
      <c s="33">
        <v>0</v>
      </c>
      <c s="34">
        <f>ROUND(ROUND(H168,2)*ROUND(G168,3),2)</f>
      </c>
      <c r="O168">
        <f>(I168*21)/100</f>
      </c>
      <c t="s">
        <v>23</v>
      </c>
    </row>
    <row r="169" spans="1:5" ht="12.75">
      <c r="A169" s="35" t="s">
        <v>50</v>
      </c>
      <c r="E169" s="36" t="s">
        <v>58</v>
      </c>
    </row>
    <row r="170" spans="1:5" ht="38.25">
      <c r="A170" s="39" t="s">
        <v>52</v>
      </c>
      <c r="E170" s="38" t="s">
        <v>291</v>
      </c>
    </row>
    <row r="171" spans="1:16" ht="25.5">
      <c r="A171" s="25" t="s">
        <v>45</v>
      </c>
      <c s="29" t="s">
        <v>292</v>
      </c>
      <c s="29" t="s">
        <v>293</v>
      </c>
      <c s="25" t="s">
        <v>58</v>
      </c>
      <c s="30" t="s">
        <v>294</v>
      </c>
      <c s="31" t="s">
        <v>69</v>
      </c>
      <c s="32">
        <v>21</v>
      </c>
      <c s="33">
        <v>0</v>
      </c>
      <c s="34">
        <f>ROUND(ROUND(H171,2)*ROUND(G171,3),2)</f>
      </c>
      <c r="O171">
        <f>(I171*21)/100</f>
      </c>
      <c t="s">
        <v>23</v>
      </c>
    </row>
    <row r="172" spans="1:5" ht="12.75">
      <c r="A172" s="35" t="s">
        <v>50</v>
      </c>
      <c r="E172" s="36" t="s">
        <v>295</v>
      </c>
    </row>
    <row r="173" spans="1:5" ht="51">
      <c r="A173" s="39" t="s">
        <v>52</v>
      </c>
      <c r="E173" s="38" t="s">
        <v>296</v>
      </c>
    </row>
    <row r="174" spans="1:16" ht="12.75">
      <c r="A174" s="25" t="s">
        <v>45</v>
      </c>
      <c s="29" t="s">
        <v>297</v>
      </c>
      <c s="29" t="s">
        <v>298</v>
      </c>
      <c s="25" t="s">
        <v>58</v>
      </c>
      <c s="30" t="s">
        <v>299</v>
      </c>
      <c s="31" t="s">
        <v>78</v>
      </c>
      <c s="32">
        <v>15</v>
      </c>
      <c s="33">
        <v>0</v>
      </c>
      <c s="34">
        <f>ROUND(ROUND(H174,2)*ROUND(G174,3),2)</f>
      </c>
      <c r="O174">
        <f>(I174*21)/100</f>
      </c>
      <c t="s">
        <v>23</v>
      </c>
    </row>
    <row r="175" spans="1:5" ht="38.25">
      <c r="A175" s="35" t="s">
        <v>50</v>
      </c>
      <c r="E175" s="36" t="s">
        <v>300</v>
      </c>
    </row>
    <row r="176" spans="1:5" ht="38.25">
      <c r="A176" s="39" t="s">
        <v>52</v>
      </c>
      <c r="E176" s="38" t="s">
        <v>301</v>
      </c>
    </row>
    <row r="177" spans="1:16" ht="12.75">
      <c r="A177" s="25" t="s">
        <v>45</v>
      </c>
      <c s="29" t="s">
        <v>302</v>
      </c>
      <c s="29" t="s">
        <v>303</v>
      </c>
      <c s="25" t="s">
        <v>58</v>
      </c>
      <c s="30" t="s">
        <v>304</v>
      </c>
      <c s="31" t="s">
        <v>78</v>
      </c>
      <c s="32">
        <v>11</v>
      </c>
      <c s="33">
        <v>0</v>
      </c>
      <c s="34">
        <f>ROUND(ROUND(H177,2)*ROUND(G177,3),2)</f>
      </c>
      <c r="O177">
        <f>(I177*21)/100</f>
      </c>
      <c t="s">
        <v>23</v>
      </c>
    </row>
    <row r="178" spans="1:5" ht="38.25">
      <c r="A178" s="35" t="s">
        <v>50</v>
      </c>
      <c r="E178" s="36" t="s">
        <v>300</v>
      </c>
    </row>
    <row r="179" spans="1:5" ht="38.25">
      <c r="A179" s="37" t="s">
        <v>52</v>
      </c>
      <c r="E179" s="38" t="s">
        <v>305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306</v>
      </c>
      <c s="43">
        <f>0+I8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306</v>
      </c>
      <c s="6"/>
      <c s="18" t="s">
        <v>307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0+I9+I12+I15+I18</f>
      </c>
      <c>
        <f>0+O9+O12+O15+O18</f>
      </c>
    </row>
    <row r="9" spans="1:16" ht="12.75">
      <c r="A9" s="25" t="s">
        <v>45</v>
      </c>
      <c s="29" t="s">
        <v>29</v>
      </c>
      <c s="29" t="s">
        <v>308</v>
      </c>
      <c s="25" t="s">
        <v>47</v>
      </c>
      <c s="30" t="s">
        <v>309</v>
      </c>
      <c s="31" t="s">
        <v>310</v>
      </c>
      <c s="32">
        <v>1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102">
      <c r="A10" s="35" t="s">
        <v>50</v>
      </c>
      <c r="E10" s="36" t="s">
        <v>311</v>
      </c>
    </row>
    <row r="11" spans="1:5" ht="12.75">
      <c r="A11" s="39" t="s">
        <v>52</v>
      </c>
      <c r="E11" s="38" t="s">
        <v>58</v>
      </c>
    </row>
    <row r="12" spans="1:16" ht="12.75">
      <c r="A12" s="25" t="s">
        <v>45</v>
      </c>
      <c s="29" t="s">
        <v>23</v>
      </c>
      <c s="29" t="s">
        <v>308</v>
      </c>
      <c s="25" t="s">
        <v>54</v>
      </c>
      <c s="30" t="s">
        <v>309</v>
      </c>
      <c s="31" t="s">
        <v>310</v>
      </c>
      <c s="32">
        <v>1</v>
      </c>
      <c s="33">
        <v>0</v>
      </c>
      <c s="34">
        <f>ROUND(ROUND(H12,2)*ROUND(G12,3),2)</f>
      </c>
      <c r="O12">
        <f>(I12*21)/100</f>
      </c>
      <c t="s">
        <v>23</v>
      </c>
    </row>
    <row r="13" spans="1:5" ht="102">
      <c r="A13" s="35" t="s">
        <v>50</v>
      </c>
      <c r="E13" s="36" t="s">
        <v>312</v>
      </c>
    </row>
    <row r="14" spans="1:5" ht="12.75">
      <c r="A14" s="39" t="s">
        <v>52</v>
      </c>
      <c r="E14" s="38" t="s">
        <v>58</v>
      </c>
    </row>
    <row r="15" spans="1:16" ht="12.75">
      <c r="A15" s="25" t="s">
        <v>45</v>
      </c>
      <c s="29" t="s">
        <v>22</v>
      </c>
      <c s="29" t="s">
        <v>313</v>
      </c>
      <c s="25" t="s">
        <v>58</v>
      </c>
      <c s="30" t="s">
        <v>314</v>
      </c>
      <c s="31" t="s">
        <v>310</v>
      </c>
      <c s="32">
        <v>1</v>
      </c>
      <c s="33">
        <v>0</v>
      </c>
      <c s="34">
        <f>ROUND(ROUND(H15,2)*ROUND(G15,3),2)</f>
      </c>
      <c r="O15">
        <f>(I15*21)/100</f>
      </c>
      <c t="s">
        <v>23</v>
      </c>
    </row>
    <row r="16" spans="1:5" ht="25.5">
      <c r="A16" s="35" t="s">
        <v>50</v>
      </c>
      <c r="E16" s="36" t="s">
        <v>315</v>
      </c>
    </row>
    <row r="17" spans="1:5" ht="12.75">
      <c r="A17" s="39" t="s">
        <v>52</v>
      </c>
      <c r="E17" s="38" t="s">
        <v>58</v>
      </c>
    </row>
    <row r="18" spans="1:16" ht="12.75">
      <c r="A18" s="25" t="s">
        <v>45</v>
      </c>
      <c s="29" t="s">
        <v>33</v>
      </c>
      <c s="29" t="s">
        <v>316</v>
      </c>
      <c s="25" t="s">
        <v>58</v>
      </c>
      <c s="30" t="s">
        <v>317</v>
      </c>
      <c s="31" t="s">
        <v>310</v>
      </c>
      <c s="32">
        <v>1</v>
      </c>
      <c s="33">
        <v>0</v>
      </c>
      <c s="34">
        <f>ROUND(ROUND(H18,2)*ROUND(G18,3),2)</f>
      </c>
      <c r="O18">
        <f>(I18*21)/100</f>
      </c>
      <c t="s">
        <v>23</v>
      </c>
    </row>
    <row r="19" spans="1:5" ht="12.75">
      <c r="A19" s="35" t="s">
        <v>50</v>
      </c>
      <c r="E19" s="36" t="s">
        <v>318</v>
      </c>
    </row>
    <row r="20" spans="1:5" ht="12.75">
      <c r="A20" s="37" t="s">
        <v>52</v>
      </c>
      <c r="E20" s="38" t="s">
        <v>58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319</v>
      </c>
      <c s="43">
        <f>0+I8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319</v>
      </c>
      <c s="6"/>
      <c s="18" t="s">
        <v>320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40</v>
      </c>
      <c s="19"/>
      <c s="27" t="s">
        <v>265</v>
      </c>
      <c s="19"/>
      <c s="19"/>
      <c s="19"/>
      <c s="28">
        <f>0+Q8</f>
      </c>
      <c r="O8">
        <f>0+R8</f>
      </c>
      <c r="Q8">
        <f>0+I9+I12+I15+I18+I21+I24+I27+I30+I33</f>
      </c>
      <c>
        <f>0+O9+O12+O15+O18+O21+O24+O27+O30+O33</f>
      </c>
    </row>
    <row r="9" spans="1:16" ht="12.75">
      <c r="A9" s="25" t="s">
        <v>45</v>
      </c>
      <c s="29" t="s">
        <v>29</v>
      </c>
      <c s="29" t="s">
        <v>321</v>
      </c>
      <c s="25" t="s">
        <v>58</v>
      </c>
      <c s="30" t="s">
        <v>322</v>
      </c>
      <c s="31" t="s">
        <v>250</v>
      </c>
      <c s="32">
        <v>4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12.75">
      <c r="A10" s="35" t="s">
        <v>50</v>
      </c>
      <c r="E10" s="36" t="s">
        <v>58</v>
      </c>
    </row>
    <row r="11" spans="1:5" ht="25.5">
      <c r="A11" s="39" t="s">
        <v>52</v>
      </c>
      <c r="E11" s="38" t="s">
        <v>323</v>
      </c>
    </row>
    <row r="12" spans="1:16" ht="12.75">
      <c r="A12" s="25" t="s">
        <v>45</v>
      </c>
      <c s="29" t="s">
        <v>23</v>
      </c>
      <c s="29" t="s">
        <v>324</v>
      </c>
      <c s="25" t="s">
        <v>58</v>
      </c>
      <c s="30" t="s">
        <v>325</v>
      </c>
      <c s="31" t="s">
        <v>250</v>
      </c>
      <c s="32">
        <v>1</v>
      </c>
      <c s="33">
        <v>0</v>
      </c>
      <c s="34">
        <f>ROUND(ROUND(H12,2)*ROUND(G12,3),2)</f>
      </c>
      <c r="O12">
        <f>(I12*21)/100</f>
      </c>
      <c t="s">
        <v>23</v>
      </c>
    </row>
    <row r="13" spans="1:5" ht="12.75">
      <c r="A13" s="35" t="s">
        <v>50</v>
      </c>
      <c r="E13" s="36" t="s">
        <v>58</v>
      </c>
    </row>
    <row r="14" spans="1:5" ht="38.25">
      <c r="A14" s="39" t="s">
        <v>52</v>
      </c>
      <c r="E14" s="38" t="s">
        <v>326</v>
      </c>
    </row>
    <row r="15" spans="1:16" ht="25.5">
      <c r="A15" s="25" t="s">
        <v>45</v>
      </c>
      <c s="29" t="s">
        <v>22</v>
      </c>
      <c s="29" t="s">
        <v>327</v>
      </c>
      <c s="25" t="s">
        <v>58</v>
      </c>
      <c s="30" t="s">
        <v>328</v>
      </c>
      <c s="31" t="s">
        <v>250</v>
      </c>
      <c s="32">
        <v>12</v>
      </c>
      <c s="33">
        <v>0</v>
      </c>
      <c s="34">
        <f>ROUND(ROUND(H15,2)*ROUND(G15,3),2)</f>
      </c>
      <c r="O15">
        <f>(I15*21)/100</f>
      </c>
      <c t="s">
        <v>23</v>
      </c>
    </row>
    <row r="16" spans="1:5" ht="12.75">
      <c r="A16" s="35" t="s">
        <v>50</v>
      </c>
      <c r="E16" s="36" t="s">
        <v>58</v>
      </c>
    </row>
    <row r="17" spans="1:5" ht="76.5">
      <c r="A17" s="39" t="s">
        <v>52</v>
      </c>
      <c r="E17" s="38" t="s">
        <v>329</v>
      </c>
    </row>
    <row r="18" spans="1:16" ht="12.75">
      <c r="A18" s="25" t="s">
        <v>45</v>
      </c>
      <c s="29" t="s">
        <v>33</v>
      </c>
      <c s="29" t="s">
        <v>330</v>
      </c>
      <c s="25" t="s">
        <v>58</v>
      </c>
      <c s="30" t="s">
        <v>331</v>
      </c>
      <c s="31" t="s">
        <v>250</v>
      </c>
      <c s="32">
        <v>6</v>
      </c>
      <c s="33">
        <v>0</v>
      </c>
      <c s="34">
        <f>ROUND(ROUND(H18,2)*ROUND(G18,3),2)</f>
      </c>
      <c r="O18">
        <f>(I18*21)/100</f>
      </c>
      <c t="s">
        <v>23</v>
      </c>
    </row>
    <row r="19" spans="1:5" ht="12.75">
      <c r="A19" s="35" t="s">
        <v>50</v>
      </c>
      <c r="E19" s="36" t="s">
        <v>332</v>
      </c>
    </row>
    <row r="20" spans="1:5" ht="127.5">
      <c r="A20" s="39" t="s">
        <v>52</v>
      </c>
      <c r="E20" s="38" t="s">
        <v>333</v>
      </c>
    </row>
    <row r="21" spans="1:16" ht="12.75">
      <c r="A21" s="25" t="s">
        <v>45</v>
      </c>
      <c s="29" t="s">
        <v>35</v>
      </c>
      <c s="29" t="s">
        <v>334</v>
      </c>
      <c s="25" t="s">
        <v>58</v>
      </c>
      <c s="30" t="s">
        <v>335</v>
      </c>
      <c s="31" t="s">
        <v>250</v>
      </c>
      <c s="32">
        <v>1</v>
      </c>
      <c s="33">
        <v>0</v>
      </c>
      <c s="34">
        <f>ROUND(ROUND(H21,2)*ROUND(G21,3),2)</f>
      </c>
      <c r="O21">
        <f>(I21*21)/100</f>
      </c>
      <c t="s">
        <v>23</v>
      </c>
    </row>
    <row r="22" spans="1:5" ht="12.75">
      <c r="A22" s="35" t="s">
        <v>50</v>
      </c>
      <c r="E22" s="36" t="s">
        <v>332</v>
      </c>
    </row>
    <row r="23" spans="1:5" ht="38.25">
      <c r="A23" s="39" t="s">
        <v>52</v>
      </c>
      <c r="E23" s="38" t="s">
        <v>336</v>
      </c>
    </row>
    <row r="24" spans="1:16" ht="25.5">
      <c r="A24" s="25" t="s">
        <v>45</v>
      </c>
      <c s="29" t="s">
        <v>37</v>
      </c>
      <c s="29" t="s">
        <v>337</v>
      </c>
      <c s="25" t="s">
        <v>58</v>
      </c>
      <c s="30" t="s">
        <v>338</v>
      </c>
      <c s="31" t="s">
        <v>69</v>
      </c>
      <c s="32">
        <v>173.5</v>
      </c>
      <c s="33">
        <v>0</v>
      </c>
      <c s="34">
        <f>ROUND(ROUND(H24,2)*ROUND(G24,3),2)</f>
      </c>
      <c r="O24">
        <f>(I24*21)/100</f>
      </c>
      <c t="s">
        <v>23</v>
      </c>
    </row>
    <row r="25" spans="1:5" ht="51">
      <c r="A25" s="35" t="s">
        <v>50</v>
      </c>
      <c r="E25" s="36" t="s">
        <v>339</v>
      </c>
    </row>
    <row r="26" spans="1:5" ht="25.5">
      <c r="A26" s="39" t="s">
        <v>52</v>
      </c>
      <c r="E26" s="38" t="s">
        <v>340</v>
      </c>
    </row>
    <row r="27" spans="1:16" ht="25.5">
      <c r="A27" s="25" t="s">
        <v>45</v>
      </c>
      <c s="29" t="s">
        <v>75</v>
      </c>
      <c s="29" t="s">
        <v>341</v>
      </c>
      <c s="25" t="s">
        <v>58</v>
      </c>
      <c s="30" t="s">
        <v>342</v>
      </c>
      <c s="31" t="s">
        <v>69</v>
      </c>
      <c s="32">
        <v>12</v>
      </c>
      <c s="33">
        <v>0</v>
      </c>
      <c s="34">
        <f>ROUND(ROUND(H27,2)*ROUND(G27,3),2)</f>
      </c>
      <c r="O27">
        <f>(I27*21)/100</f>
      </c>
      <c t="s">
        <v>23</v>
      </c>
    </row>
    <row r="28" spans="1:5" ht="63.75">
      <c r="A28" s="35" t="s">
        <v>50</v>
      </c>
      <c r="E28" s="36" t="s">
        <v>343</v>
      </c>
    </row>
    <row r="29" spans="1:5" ht="25.5">
      <c r="A29" s="39" t="s">
        <v>52</v>
      </c>
      <c r="E29" s="38" t="s">
        <v>344</v>
      </c>
    </row>
    <row r="30" spans="1:16" ht="25.5">
      <c r="A30" s="25" t="s">
        <v>45</v>
      </c>
      <c s="29" t="s">
        <v>81</v>
      </c>
      <c s="29" t="s">
        <v>345</v>
      </c>
      <c s="25" t="s">
        <v>58</v>
      </c>
      <c s="30" t="s">
        <v>346</v>
      </c>
      <c s="31" t="s">
        <v>69</v>
      </c>
      <c s="32">
        <v>161.5</v>
      </c>
      <c s="33">
        <v>0</v>
      </c>
      <c s="34">
        <f>ROUND(ROUND(H30,2)*ROUND(G30,3),2)</f>
      </c>
      <c r="O30">
        <f>(I30*21)/100</f>
      </c>
      <c t="s">
        <v>23</v>
      </c>
    </row>
    <row r="31" spans="1:5" ht="76.5">
      <c r="A31" s="35" t="s">
        <v>50</v>
      </c>
      <c r="E31" s="36" t="s">
        <v>347</v>
      </c>
    </row>
    <row r="32" spans="1:5" ht="25.5">
      <c r="A32" s="39" t="s">
        <v>52</v>
      </c>
      <c r="E32" s="38" t="s">
        <v>348</v>
      </c>
    </row>
    <row r="33" spans="1:16" ht="12.75">
      <c r="A33" s="25" t="s">
        <v>45</v>
      </c>
      <c s="29" t="s">
        <v>40</v>
      </c>
      <c s="29" t="s">
        <v>349</v>
      </c>
      <c s="25" t="s">
        <v>58</v>
      </c>
      <c s="30" t="s">
        <v>350</v>
      </c>
      <c s="31" t="s">
        <v>69</v>
      </c>
      <c s="32">
        <v>3920</v>
      </c>
      <c s="33">
        <v>0</v>
      </c>
      <c s="34">
        <f>ROUND(ROUND(H33,2)*ROUND(G33,3),2)</f>
      </c>
      <c r="O33">
        <f>(I33*21)/100</f>
      </c>
      <c t="s">
        <v>23</v>
      </c>
    </row>
    <row r="34" spans="1:5" ht="12.75">
      <c r="A34" s="35" t="s">
        <v>50</v>
      </c>
      <c r="E34" s="36" t="s">
        <v>351</v>
      </c>
    </row>
    <row r="35" spans="1:5" ht="25.5">
      <c r="A35" s="37" t="s">
        <v>52</v>
      </c>
      <c r="E35" s="38" t="s">
        <v>352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353</v>
      </c>
      <c s="43">
        <f>0+I8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353</v>
      </c>
      <c s="6"/>
      <c s="18" t="s">
        <v>354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12.75">
      <c r="A9" s="25" t="s">
        <v>45</v>
      </c>
      <c s="29" t="s">
        <v>29</v>
      </c>
      <c s="29" t="s">
        <v>355</v>
      </c>
      <c s="25" t="s">
        <v>58</v>
      </c>
      <c s="30" t="s">
        <v>356</v>
      </c>
      <c s="31" t="s">
        <v>310</v>
      </c>
      <c s="32">
        <v>1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51">
      <c r="A10" s="35" t="s">
        <v>50</v>
      </c>
      <c r="E10" s="36" t="s">
        <v>357</v>
      </c>
    </row>
    <row r="11" spans="1:5" ht="12.75">
      <c r="A11" s="37" t="s">
        <v>52</v>
      </c>
      <c r="E11" s="38" t="s">
        <v>58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358</v>
      </c>
      <c s="43">
        <f>0+I8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358</v>
      </c>
      <c s="6"/>
      <c s="18" t="s">
        <v>359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0+I9+I12+I15+I18+I21+I24+I27+I30+I33+I36+I39+I42+I45+I48</f>
      </c>
      <c>
        <f>0+O9+O12+O15+O18+O21+O24+O27+O30+O33+O36+O39+O42+O45+O48</f>
      </c>
    </row>
    <row r="9" spans="1:16" ht="12.75">
      <c r="A9" s="25" t="s">
        <v>45</v>
      </c>
      <c s="29" t="s">
        <v>29</v>
      </c>
      <c s="29" t="s">
        <v>360</v>
      </c>
      <c s="25" t="s">
        <v>58</v>
      </c>
      <c s="30" t="s">
        <v>361</v>
      </c>
      <c s="31" t="s">
        <v>310</v>
      </c>
      <c s="32">
        <v>1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25.5">
      <c r="A10" s="35" t="s">
        <v>50</v>
      </c>
      <c r="E10" s="36" t="s">
        <v>362</v>
      </c>
    </row>
    <row r="11" spans="1:5" ht="12.75">
      <c r="A11" s="39" t="s">
        <v>52</v>
      </c>
      <c r="E11" s="38" t="s">
        <v>58</v>
      </c>
    </row>
    <row r="12" spans="1:16" ht="12.75">
      <c r="A12" s="25" t="s">
        <v>45</v>
      </c>
      <c s="29" t="s">
        <v>23</v>
      </c>
      <c s="29" t="s">
        <v>308</v>
      </c>
      <c s="25" t="s">
        <v>363</v>
      </c>
      <c s="30" t="s">
        <v>309</v>
      </c>
      <c s="31" t="s">
        <v>310</v>
      </c>
      <c s="32">
        <v>1</v>
      </c>
      <c s="33">
        <v>0</v>
      </c>
      <c s="34">
        <f>ROUND(ROUND(H12,2)*ROUND(G12,3),2)</f>
      </c>
      <c r="O12">
        <f>(I12*21)/100</f>
      </c>
      <c t="s">
        <v>23</v>
      </c>
    </row>
    <row r="13" spans="1:5" ht="76.5">
      <c r="A13" s="35" t="s">
        <v>50</v>
      </c>
      <c r="E13" s="36" t="s">
        <v>364</v>
      </c>
    </row>
    <row r="14" spans="1:5" ht="12.75">
      <c r="A14" s="39" t="s">
        <v>52</v>
      </c>
      <c r="E14" s="38" t="s">
        <v>58</v>
      </c>
    </row>
    <row r="15" spans="1:16" ht="12.75">
      <c r="A15" s="25" t="s">
        <v>45</v>
      </c>
      <c s="29" t="s">
        <v>22</v>
      </c>
      <c s="29" t="s">
        <v>355</v>
      </c>
      <c s="25" t="s">
        <v>58</v>
      </c>
      <c s="30" t="s">
        <v>356</v>
      </c>
      <c s="31" t="s">
        <v>310</v>
      </c>
      <c s="32">
        <v>1</v>
      </c>
      <c s="33">
        <v>0</v>
      </c>
      <c s="34">
        <f>ROUND(ROUND(H15,2)*ROUND(G15,3),2)</f>
      </c>
      <c r="O15">
        <f>(I15*21)/100</f>
      </c>
      <c t="s">
        <v>23</v>
      </c>
    </row>
    <row r="16" spans="1:5" ht="25.5">
      <c r="A16" s="35" t="s">
        <v>50</v>
      </c>
      <c r="E16" s="36" t="s">
        <v>365</v>
      </c>
    </row>
    <row r="17" spans="1:5" ht="12.75">
      <c r="A17" s="39" t="s">
        <v>52</v>
      </c>
      <c r="E17" s="38" t="s">
        <v>58</v>
      </c>
    </row>
    <row r="18" spans="1:16" ht="12.75">
      <c r="A18" s="25" t="s">
        <v>45</v>
      </c>
      <c s="29" t="s">
        <v>33</v>
      </c>
      <c s="29" t="s">
        <v>366</v>
      </c>
      <c s="25" t="s">
        <v>58</v>
      </c>
      <c s="30" t="s">
        <v>367</v>
      </c>
      <c s="31" t="s">
        <v>310</v>
      </c>
      <c s="32">
        <v>1</v>
      </c>
      <c s="33">
        <v>0</v>
      </c>
      <c s="34">
        <f>ROUND(ROUND(H18,2)*ROUND(G18,3),2)</f>
      </c>
      <c r="O18">
        <f>(I18*21)/100</f>
      </c>
      <c t="s">
        <v>23</v>
      </c>
    </row>
    <row r="19" spans="1:5" ht="12.75">
      <c r="A19" s="35" t="s">
        <v>50</v>
      </c>
      <c r="E19" s="36" t="s">
        <v>368</v>
      </c>
    </row>
    <row r="20" spans="1:5" ht="12.75">
      <c r="A20" s="39" t="s">
        <v>52</v>
      </c>
      <c r="E20" s="38" t="s">
        <v>58</v>
      </c>
    </row>
    <row r="21" spans="1:16" ht="12.75">
      <c r="A21" s="25" t="s">
        <v>45</v>
      </c>
      <c s="29" t="s">
        <v>35</v>
      </c>
      <c s="29" t="s">
        <v>369</v>
      </c>
      <c s="25" t="s">
        <v>58</v>
      </c>
      <c s="30" t="s">
        <v>370</v>
      </c>
      <c s="31" t="s">
        <v>371</v>
      </c>
      <c s="32">
        <v>6</v>
      </c>
      <c s="33">
        <v>0</v>
      </c>
      <c s="34">
        <f>ROUND(ROUND(H21,2)*ROUND(G21,3),2)</f>
      </c>
      <c r="O21">
        <f>(I21*21)/100</f>
      </c>
      <c t="s">
        <v>23</v>
      </c>
    </row>
    <row r="22" spans="1:5" ht="12.75">
      <c r="A22" s="35" t="s">
        <v>50</v>
      </c>
      <c r="E22" s="36" t="s">
        <v>372</v>
      </c>
    </row>
    <row r="23" spans="1:5" ht="12.75">
      <c r="A23" s="39" t="s">
        <v>52</v>
      </c>
      <c r="E23" s="38" t="s">
        <v>58</v>
      </c>
    </row>
    <row r="24" spans="1:16" ht="12.75">
      <c r="A24" s="25" t="s">
        <v>45</v>
      </c>
      <c s="29" t="s">
        <v>37</v>
      </c>
      <c s="29" t="s">
        <v>373</v>
      </c>
      <c s="25" t="s">
        <v>58</v>
      </c>
      <c s="30" t="s">
        <v>374</v>
      </c>
      <c s="31" t="s">
        <v>310</v>
      </c>
      <c s="32">
        <v>1</v>
      </c>
      <c s="33">
        <v>0</v>
      </c>
      <c s="34">
        <f>ROUND(ROUND(H24,2)*ROUND(G24,3),2)</f>
      </c>
      <c r="O24">
        <f>(I24*21)/100</f>
      </c>
      <c t="s">
        <v>23</v>
      </c>
    </row>
    <row r="25" spans="1:5" ht="12.75">
      <c r="A25" s="35" t="s">
        <v>50</v>
      </c>
      <c r="E25" s="36" t="s">
        <v>58</v>
      </c>
    </row>
    <row r="26" spans="1:5" ht="12.75">
      <c r="A26" s="39" t="s">
        <v>52</v>
      </c>
      <c r="E26" s="38" t="s">
        <v>58</v>
      </c>
    </row>
    <row r="27" spans="1:16" ht="12.75">
      <c r="A27" s="25" t="s">
        <v>45</v>
      </c>
      <c s="29" t="s">
        <v>75</v>
      </c>
      <c s="29" t="s">
        <v>375</v>
      </c>
      <c s="25" t="s">
        <v>58</v>
      </c>
      <c s="30" t="s">
        <v>376</v>
      </c>
      <c s="31" t="s">
        <v>310</v>
      </c>
      <c s="32">
        <v>1</v>
      </c>
      <c s="33">
        <v>0</v>
      </c>
      <c s="34">
        <f>ROUND(ROUND(H27,2)*ROUND(G27,3),2)</f>
      </c>
      <c r="O27">
        <f>(I27*21)/100</f>
      </c>
      <c t="s">
        <v>23</v>
      </c>
    </row>
    <row r="28" spans="1:5" ht="12.75">
      <c r="A28" s="35" t="s">
        <v>50</v>
      </c>
      <c r="E28" s="36" t="s">
        <v>377</v>
      </c>
    </row>
    <row r="29" spans="1:5" ht="12.75">
      <c r="A29" s="39" t="s">
        <v>52</v>
      </c>
      <c r="E29" s="38" t="s">
        <v>58</v>
      </c>
    </row>
    <row r="30" spans="1:16" ht="12.75">
      <c r="A30" s="25" t="s">
        <v>45</v>
      </c>
      <c s="29" t="s">
        <v>81</v>
      </c>
      <c s="29" t="s">
        <v>378</v>
      </c>
      <c s="25" t="s">
        <v>58</v>
      </c>
      <c s="30" t="s">
        <v>379</v>
      </c>
      <c s="31" t="s">
        <v>371</v>
      </c>
      <c s="32">
        <v>6</v>
      </c>
      <c s="33">
        <v>0</v>
      </c>
      <c s="34">
        <f>ROUND(ROUND(H30,2)*ROUND(G30,3),2)</f>
      </c>
      <c r="O30">
        <f>(I30*21)/100</f>
      </c>
      <c t="s">
        <v>23</v>
      </c>
    </row>
    <row r="31" spans="1:5" ht="12.75">
      <c r="A31" s="35" t="s">
        <v>50</v>
      </c>
      <c r="E31" s="36" t="s">
        <v>58</v>
      </c>
    </row>
    <row r="32" spans="1:5" ht="12.75">
      <c r="A32" s="39" t="s">
        <v>52</v>
      </c>
      <c r="E32" s="38" t="s">
        <v>58</v>
      </c>
    </row>
    <row r="33" spans="1:16" ht="12.75">
      <c r="A33" s="25" t="s">
        <v>45</v>
      </c>
      <c s="29" t="s">
        <v>40</v>
      </c>
      <c s="29" t="s">
        <v>380</v>
      </c>
      <c s="25" t="s">
        <v>58</v>
      </c>
      <c s="30" t="s">
        <v>381</v>
      </c>
      <c s="31" t="s">
        <v>310</v>
      </c>
      <c s="32">
        <v>1</v>
      </c>
      <c s="33">
        <v>0</v>
      </c>
      <c s="34">
        <f>ROUND(ROUND(H33,2)*ROUND(G33,3),2)</f>
      </c>
      <c r="O33">
        <f>(I33*21)/100</f>
      </c>
      <c t="s">
        <v>23</v>
      </c>
    </row>
    <row r="34" spans="1:5" ht="12.75">
      <c r="A34" s="35" t="s">
        <v>50</v>
      </c>
      <c r="E34" s="36" t="s">
        <v>382</v>
      </c>
    </row>
    <row r="35" spans="1:5" ht="12.75">
      <c r="A35" s="39" t="s">
        <v>52</v>
      </c>
      <c r="E35" s="38" t="s">
        <v>58</v>
      </c>
    </row>
    <row r="36" spans="1:16" ht="12.75">
      <c r="A36" s="25" t="s">
        <v>45</v>
      </c>
      <c s="29" t="s">
        <v>42</v>
      </c>
      <c s="29" t="s">
        <v>383</v>
      </c>
      <c s="25" t="s">
        <v>58</v>
      </c>
      <c s="30" t="s">
        <v>384</v>
      </c>
      <c s="31" t="s">
        <v>310</v>
      </c>
      <c s="32">
        <v>1</v>
      </c>
      <c s="33">
        <v>0</v>
      </c>
      <c s="34">
        <f>ROUND(ROUND(H36,2)*ROUND(G36,3),2)</f>
      </c>
      <c r="O36">
        <f>(I36*21)/100</f>
      </c>
      <c t="s">
        <v>23</v>
      </c>
    </row>
    <row r="37" spans="1:5" ht="12.75">
      <c r="A37" s="35" t="s">
        <v>50</v>
      </c>
      <c r="E37" s="36" t="s">
        <v>385</v>
      </c>
    </row>
    <row r="38" spans="1:5" ht="12.75">
      <c r="A38" s="39" t="s">
        <v>52</v>
      </c>
      <c r="E38" s="38" t="s">
        <v>58</v>
      </c>
    </row>
    <row r="39" spans="1:16" ht="12.75">
      <c r="A39" s="25" t="s">
        <v>45</v>
      </c>
      <c s="29" t="s">
        <v>93</v>
      </c>
      <c s="29" t="s">
        <v>386</v>
      </c>
      <c s="25" t="s">
        <v>363</v>
      </c>
      <c s="30" t="s">
        <v>387</v>
      </c>
      <c s="31" t="s">
        <v>310</v>
      </c>
      <c s="32">
        <v>1</v>
      </c>
      <c s="33">
        <v>0</v>
      </c>
      <c s="34">
        <f>ROUND(ROUND(H39,2)*ROUND(G39,3),2)</f>
      </c>
      <c r="O39">
        <f>(I39*21)/100</f>
      </c>
      <c t="s">
        <v>23</v>
      </c>
    </row>
    <row r="40" spans="1:5" ht="51">
      <c r="A40" s="35" t="s">
        <v>50</v>
      </c>
      <c r="E40" s="36" t="s">
        <v>388</v>
      </c>
    </row>
    <row r="41" spans="1:5" ht="12.75">
      <c r="A41" s="39" t="s">
        <v>52</v>
      </c>
      <c r="E41" s="38" t="s">
        <v>58</v>
      </c>
    </row>
    <row r="42" spans="1:16" ht="12.75">
      <c r="A42" s="25" t="s">
        <v>45</v>
      </c>
      <c s="29" t="s">
        <v>96</v>
      </c>
      <c s="29" t="s">
        <v>389</v>
      </c>
      <c s="25" t="s">
        <v>47</v>
      </c>
      <c s="30" t="s">
        <v>390</v>
      </c>
      <c s="31" t="s">
        <v>250</v>
      </c>
      <c s="32">
        <v>2</v>
      </c>
      <c s="33">
        <v>0</v>
      </c>
      <c s="34">
        <f>ROUND(ROUND(H42,2)*ROUND(G42,3),2)</f>
      </c>
      <c r="O42">
        <f>(I42*21)/100</f>
      </c>
      <c t="s">
        <v>23</v>
      </c>
    </row>
    <row r="43" spans="1:5" ht="38.25">
      <c r="A43" s="35" t="s">
        <v>50</v>
      </c>
      <c r="E43" s="36" t="s">
        <v>391</v>
      </c>
    </row>
    <row r="44" spans="1:5" ht="12.75">
      <c r="A44" s="39" t="s">
        <v>52</v>
      </c>
      <c r="E44" s="38" t="s">
        <v>58</v>
      </c>
    </row>
    <row r="45" spans="1:16" ht="12.75">
      <c r="A45" s="25" t="s">
        <v>45</v>
      </c>
      <c s="29" t="s">
        <v>102</v>
      </c>
      <c s="29" t="s">
        <v>389</v>
      </c>
      <c s="25" t="s">
        <v>54</v>
      </c>
      <c s="30" t="s">
        <v>390</v>
      </c>
      <c s="31" t="s">
        <v>250</v>
      </c>
      <c s="32">
        <v>1</v>
      </c>
      <c s="33">
        <v>0</v>
      </c>
      <c s="34">
        <f>ROUND(ROUND(H45,2)*ROUND(G45,3),2)</f>
      </c>
      <c r="O45">
        <f>(I45*21)/100</f>
      </c>
      <c t="s">
        <v>23</v>
      </c>
    </row>
    <row r="46" spans="1:5" ht="38.25">
      <c r="A46" s="35" t="s">
        <v>50</v>
      </c>
      <c r="E46" s="36" t="s">
        <v>392</v>
      </c>
    </row>
    <row r="47" spans="1:5" ht="12.75">
      <c r="A47" s="39" t="s">
        <v>52</v>
      </c>
      <c r="E47" s="38" t="s">
        <v>58</v>
      </c>
    </row>
    <row r="48" spans="1:16" ht="12.75">
      <c r="A48" s="25" t="s">
        <v>45</v>
      </c>
      <c s="29" t="s">
        <v>107</v>
      </c>
      <c s="29" t="s">
        <v>393</v>
      </c>
      <c s="25" t="s">
        <v>58</v>
      </c>
      <c s="30" t="s">
        <v>394</v>
      </c>
      <c s="31" t="s">
        <v>310</v>
      </c>
      <c s="32">
        <v>1</v>
      </c>
      <c s="33">
        <v>0</v>
      </c>
      <c s="34">
        <f>ROUND(ROUND(H48,2)*ROUND(G48,3),2)</f>
      </c>
      <c r="O48">
        <f>(I48*21)/100</f>
      </c>
      <c t="s">
        <v>23</v>
      </c>
    </row>
    <row r="49" spans="1:5" ht="38.25">
      <c r="A49" s="35" t="s">
        <v>50</v>
      </c>
      <c r="E49" s="36" t="s">
        <v>395</v>
      </c>
    </row>
    <row r="50" spans="1:5" ht="12.75">
      <c r="A50" s="37" t="s">
        <v>52</v>
      </c>
      <c r="E50" s="38" t="s">
        <v>58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